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e1ba457b0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tes" sheetId="1" r:id="R2d15104371a34c69"/>
    <x:sheet xmlns:r="http://schemas.openxmlformats.org/officeDocument/2006/relationships" name="Decay" sheetId="2" r:id="R42ccd197c44a46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0"/>
    <x:numFmt numFmtId="201" formatCode="0"/>
    <x:numFmt numFmtId="202" formatCode="0.0"/>
    <x:numFmt numFmtId="203" formatCode="0.0000"/>
    <x:numFmt numFmtId="204" formatCode="0.000000000"/>
    <x:numFmt numFmtId="205" formatCode="0.000000"/>
  </x:numFmts>
  <x:fonts count="4">
    <x:font>
      <x:sz val="11"/>
      <x:name val="Carlito"/>
    </x:font>
    <x:font>
      <x:sz val="11"/>
      <x:color rgb="FF24362E"/>
      <x:name val="Arial"/>
    </x:font>
    <x:font>
      <x:b/>
      <x:sz val="15"/>
      <x:color rgb="FF24362E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DF2EE"/>
      </x:patternFill>
    </x:fill>
    <x:fill>
      <x:patternFill patternType="solid">
        <x:fgColor rgb="FF334B40"/>
      </x:patternFill>
    </x:fill>
    <x:fill>
      <x:patternFill patternType="solid">
        <x:fgColor rgb="FFFFF0C7"/>
      </x:patternFill>
    </x:fill>
    <x:fill>
      <x:patternFill patternType="solid">
        <x:fgColor rgb="FFFBE2D6"/>
      </x:patternFill>
    </x:fill>
  </x:fills>
  <x:borders count="1">
    <x:border/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 vertical="center"/>
    </x:xf>
    <x:xf numFmtId="203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horizontal="center" vertical="center"/>
    </x:xf>
    <x:xf numFmtId="201" fontId="1" fillId="4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6264470044284" /><Relationship Type="http://schemas.openxmlformats.org/officeDocument/2006/relationships/theme" Target="/xl/theme/theme1.xml" Id="R76cfe29016024de2" /><Relationship Type="http://schemas.openxmlformats.org/officeDocument/2006/relationships/sharedStrings" Target="/xl/sharedStrings.xml" Id="Rb60df6ae6c5f46a0" /><Relationship Type="http://schemas.openxmlformats.org/officeDocument/2006/relationships/worksheet" Target="/xl/worksheets/sheet1.xml" Id="R2d15104371a34c69" /><Relationship Type="http://schemas.openxmlformats.org/officeDocument/2006/relationships/worksheet" Target="/xl/worksheets/sheet2.xml" Id="R42ccd197c44a466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8a33cd3b6c94586" /><Relationship Type="http://schemas.openxmlformats.org/officeDocument/2006/relationships/chart" Target="/xl/drawings/charts/chart2.xml" Id="R7528077a4b124b6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Constructed corrected rates and model trends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ser>
          <c:idx val="0"/>
          <c:order val="0"/>
          <c:tx>
            <c:v>Constructed corrected rates</c:v>
          </c:tx>
          <c:spPr>
            <a:solidFill xmlns:a="http://schemas.openxmlformats.org/drawingml/2006/main">
              <a:srgbClr val="A5662F"/>
            </a:solidFill>
            <a:ln xmlns:a="http://schemas.openxmlformats.org/drawingml/2006/main" w="0">
              <a:noFill/>
            </a:ln>
          </c:spPr>
          <c:marker>
            <c:symbol val="circle"/>
            <c:size val="6"/>
            <c:spPr>
              <ns1:solidFill xmlns:ns1="http://schemas.openxmlformats.org/drawingml/2006/main">
                <ns1:srgbClr val="A5662F"/>
              </ns1:solidFill>
            </c:spPr>
          </c:marker>
          <c:xVal>
            <c:numRef>
              <c:f>'Decay'!$H$47:$H$114</c:f>
              <c:numCache>
                <c:formatCode>General</c:formatCode>
                <c:ptCount val="68"/>
                <c:pt idx="0">
                  <c:v>0.0</c:v>
                </c:pt>
                <c:pt idx="1">
                  <c:v>20.0</c:v>
                </c:pt>
                <c:pt idx="2">
                  <c:v>40.0</c:v>
                </c:pt>
                <c:pt idx="3">
                  <c:v>60.0</c:v>
                </c:pt>
                <c:pt idx="4">
                  <c:v>80.0</c:v>
                </c:pt>
                <c:pt idx="5">
                  <c:v>100.0</c:v>
                </c:pt>
                <c:pt idx="6">
                  <c:v>120.0</c:v>
                </c:pt>
                <c:pt idx="7">
                  <c:v>140.0</c:v>
                </c:pt>
                <c:pt idx="8">
                  <c:v>160.0</c:v>
                </c:pt>
                <c:pt idx="9">
                  <c:v>180.0</c:v>
                </c:pt>
                <c:pt idx="10">
                  <c:v>200.0</c:v>
                </c:pt>
                <c:pt idx="11">
                  <c:v>220.0</c:v>
                </c:pt>
                <c:pt idx="12">
                  <c:v>240.0</c:v>
                </c:pt>
                <c:pt idx="13">
                  <c:v>260.0</c:v>
                </c:pt>
                <c:pt idx="14">
                  <c:v>280.0</c:v>
                </c:pt>
                <c:pt idx="15">
                  <c:v>300.0</c:v>
                </c:pt>
                <c:pt idx="16">
                  <c:v>320.0</c:v>
                </c:pt>
                <c:pt idx="17">
                  <c:v>340.0</c:v>
                </c:pt>
                <c:pt idx="18">
                  <c:v>360.0</c:v>
                </c:pt>
                <c:pt idx="19">
                  <c:v>380.0</c:v>
                </c:pt>
                <c:pt idx="20">
                  <c:v>400.0</c:v>
                </c:pt>
                <c:pt idx="21">
                  <c:v>420.0</c:v>
                </c:pt>
                <c:pt idx="22">
                  <c:v>440.0</c:v>
                </c:pt>
                <c:pt idx="23">
                  <c:v>460.0</c:v>
                </c:pt>
                <c:pt idx="24">
                  <c:v>480.0</c:v>
                </c:pt>
                <c:pt idx="25">
                  <c:v>500.0</c:v>
                </c:pt>
                <c:pt idx="26">
                  <c:v>520.0</c:v>
                </c:pt>
                <c:pt idx="27">
                  <c:v>540.0</c:v>
                </c:pt>
                <c:pt idx="28">
                  <c:v>560.0</c:v>
                </c:pt>
                <c:pt idx="29">
                  <c:v>580.0</c:v>
                </c:pt>
                <c:pt idx="30">
                  <c:v>600.0</c:v>
                </c:pt>
                <c:pt idx="31">
                  <c:v>620.0</c:v>
                </c:pt>
                <c:pt idx="32">
                  <c:v>640.0</c:v>
                </c:pt>
                <c:pt idx="33">
                  <c:v>660.0</c:v>
                </c:pt>
                <c:pt idx="34">
                  <c:v>680.0</c:v>
                </c:pt>
                <c:pt idx="35">
                  <c:v>700.0</c:v>
                </c:pt>
                <c:pt idx="36">
                  <c:v>720.0</c:v>
                </c:pt>
                <c:pt idx="37">
                  <c:v>740.0</c:v>
                </c:pt>
                <c:pt idx="38">
                  <c:v>760.0</c:v>
                </c:pt>
                <c:pt idx="39">
                  <c:v>780.0</c:v>
                </c:pt>
                <c:pt idx="40">
                  <c:v>800.0</c:v>
                </c:pt>
                <c:pt idx="41">
                  <c:v>820.0</c:v>
                </c:pt>
                <c:pt idx="42">
                  <c:v>840.0</c:v>
                </c:pt>
                <c:pt idx="43">
                  <c:v>860.0</c:v>
                </c:pt>
                <c:pt idx="44">
                  <c:v>880.0</c:v>
                </c:pt>
                <c:pt idx="45">
                  <c:v>900.0</c:v>
                </c:pt>
                <c:pt idx="46">
                  <c:v>920.0</c:v>
                </c:pt>
                <c:pt idx="47">
                  <c:v>940.0</c:v>
                </c:pt>
                <c:pt idx="48">
                  <c:v>960.0</c:v>
                </c:pt>
                <c:pt idx="49">
                  <c:v>980.0</c:v>
                </c:pt>
                <c:pt idx="50">
                  <c:v>1000.0</c:v>
                </c:pt>
                <c:pt idx="51">
                  <c:v>1020.0</c:v>
                </c:pt>
                <c:pt idx="52">
                  <c:v>1040.0</c:v>
                </c:pt>
                <c:pt idx="53">
                  <c:v>1060.0</c:v>
                </c:pt>
                <c:pt idx="54">
                  <c:v>1080.0</c:v>
                </c:pt>
                <c:pt idx="55">
                  <c:v>1100.0</c:v>
                </c:pt>
                <c:pt idx="56">
                  <c:v>1120.0</c:v>
                </c:pt>
                <c:pt idx="57">
                  <c:v>1140.0</c:v>
                </c:pt>
                <c:pt idx="58">
                  <c:v>1160.0</c:v>
                </c:pt>
                <c:pt idx="59">
                  <c:v>1180.0</c:v>
                </c:pt>
                <c:pt idx="60">
                  <c:v>1200.0</c:v>
                </c:pt>
                <c:pt idx="61">
                  <c:v>2.0</c:v>
                </c:pt>
                <c:pt idx="62">
                  <c:v>120.0</c:v>
                </c:pt>
                <c:pt idx="63">
                  <c:v>240.0</c:v>
                </c:pt>
                <c:pt idx="64">
                  <c:v>360.0</c:v>
                </c:pt>
                <c:pt idx="65">
                  <c:v>480.0</c:v>
                </c:pt>
                <c:pt idx="66">
                  <c:v>960.0</c:v>
                </c:pt>
                <c:pt idx="67">
                  <c:v>1200.0</c:v>
                </c:pt>
              </c:numCache>
            </c:numRef>
          </c:xVal>
          <c:yVal>
            <c:numRef>
              <c:f>'Decay'!$I$47:$I$114</c:f>
              <c:numCache>
                <c:formatCode>General</c:formatCode>
                <c:ptCount val="68"/>
                <c:pt idx="61">
                  <c:v>79.0</c:v>
                </c:pt>
                <c:pt idx="62">
                  <c:v>40.0</c:v>
                </c:pt>
                <c:pt idx="63">
                  <c:v>20.0</c:v>
                </c:pt>
                <c:pt idx="64">
                  <c:v>10.0</c:v>
                </c:pt>
                <c:pt idx="65">
                  <c:v>5.0</c:v>
                </c:pt>
                <c:pt idx="66">
                  <c:v>-0.10000000000000009</c:v>
                </c:pt>
                <c:pt idx="67">
                  <c:v>0.0</c:v>
                </c:pt>
              </c:numCache>
            </c:numRef>
          </c:yVal>
          <c:smooth val="0"/>
        </c:ser>
        <c:ser>
          <c:idx val="1"/>
          <c:order val="1"/>
          <c:tx>
            <c:v>Expected net model</c:v>
          </c:tx>
          <c:spPr>
            <a:solidFill xmlns:a="http://schemas.openxmlformats.org/drawingml/2006/main">
              <a:srgbClr val="256C64"/>
            </a:solidFill>
            <a:ln xmlns:a="http://schemas.openxmlformats.org/drawingml/2006/main" w="19050">
              <a:solidFill>
                <a:srgbClr val="256C64"/>
              </a:solidFill>
              <a:prstDash val="solid"/>
            </a:ln>
          </c:spPr>
          <c:marker>
            <c:symbol val="none"/>
          </c:marker>
          <c:xVal>
            <c:numRef>
              <c:f>'Decay'!$H$47:$H$114</c:f>
              <c:numCache>
                <c:formatCode>General</c:formatCode>
                <c:ptCount val="68"/>
                <c:pt idx="0">
                  <c:v>0.0</c:v>
                </c:pt>
                <c:pt idx="1">
                  <c:v>20.0</c:v>
                </c:pt>
                <c:pt idx="2">
                  <c:v>40.0</c:v>
                </c:pt>
                <c:pt idx="3">
                  <c:v>60.0</c:v>
                </c:pt>
                <c:pt idx="4">
                  <c:v>80.0</c:v>
                </c:pt>
                <c:pt idx="5">
                  <c:v>100.0</c:v>
                </c:pt>
                <c:pt idx="6">
                  <c:v>120.0</c:v>
                </c:pt>
                <c:pt idx="7">
                  <c:v>140.0</c:v>
                </c:pt>
                <c:pt idx="8">
                  <c:v>160.0</c:v>
                </c:pt>
                <c:pt idx="9">
                  <c:v>180.0</c:v>
                </c:pt>
                <c:pt idx="10">
                  <c:v>200.0</c:v>
                </c:pt>
                <c:pt idx="11">
                  <c:v>220.0</c:v>
                </c:pt>
                <c:pt idx="12">
                  <c:v>240.0</c:v>
                </c:pt>
                <c:pt idx="13">
                  <c:v>260.0</c:v>
                </c:pt>
                <c:pt idx="14">
                  <c:v>280.0</c:v>
                </c:pt>
                <c:pt idx="15">
                  <c:v>300.0</c:v>
                </c:pt>
                <c:pt idx="16">
                  <c:v>320.0</c:v>
                </c:pt>
                <c:pt idx="17">
                  <c:v>340.0</c:v>
                </c:pt>
                <c:pt idx="18">
                  <c:v>360.0</c:v>
                </c:pt>
                <c:pt idx="19">
                  <c:v>380.0</c:v>
                </c:pt>
                <c:pt idx="20">
                  <c:v>400.0</c:v>
                </c:pt>
                <c:pt idx="21">
                  <c:v>420.0</c:v>
                </c:pt>
                <c:pt idx="22">
                  <c:v>440.0</c:v>
                </c:pt>
                <c:pt idx="23">
                  <c:v>460.0</c:v>
                </c:pt>
                <c:pt idx="24">
                  <c:v>480.0</c:v>
                </c:pt>
                <c:pt idx="25">
                  <c:v>500.0</c:v>
                </c:pt>
                <c:pt idx="26">
                  <c:v>520.0</c:v>
                </c:pt>
                <c:pt idx="27">
                  <c:v>540.0</c:v>
                </c:pt>
                <c:pt idx="28">
                  <c:v>560.0</c:v>
                </c:pt>
                <c:pt idx="29">
                  <c:v>580.0</c:v>
                </c:pt>
                <c:pt idx="30">
                  <c:v>600.0</c:v>
                </c:pt>
                <c:pt idx="31">
                  <c:v>620.0</c:v>
                </c:pt>
                <c:pt idx="32">
                  <c:v>640.0</c:v>
                </c:pt>
                <c:pt idx="33">
                  <c:v>660.0</c:v>
                </c:pt>
                <c:pt idx="34">
                  <c:v>680.0</c:v>
                </c:pt>
                <c:pt idx="35">
                  <c:v>700.0</c:v>
                </c:pt>
                <c:pt idx="36">
                  <c:v>720.0</c:v>
                </c:pt>
                <c:pt idx="37">
                  <c:v>740.0</c:v>
                </c:pt>
                <c:pt idx="38">
                  <c:v>760.0</c:v>
                </c:pt>
                <c:pt idx="39">
                  <c:v>780.0</c:v>
                </c:pt>
                <c:pt idx="40">
                  <c:v>800.0</c:v>
                </c:pt>
                <c:pt idx="41">
                  <c:v>820.0</c:v>
                </c:pt>
                <c:pt idx="42">
                  <c:v>840.0</c:v>
                </c:pt>
                <c:pt idx="43">
                  <c:v>860.0</c:v>
                </c:pt>
                <c:pt idx="44">
                  <c:v>880.0</c:v>
                </c:pt>
                <c:pt idx="45">
                  <c:v>900.0</c:v>
                </c:pt>
                <c:pt idx="46">
                  <c:v>920.0</c:v>
                </c:pt>
                <c:pt idx="47">
                  <c:v>940.0</c:v>
                </c:pt>
                <c:pt idx="48">
                  <c:v>960.0</c:v>
                </c:pt>
                <c:pt idx="49">
                  <c:v>980.0</c:v>
                </c:pt>
                <c:pt idx="50">
                  <c:v>1000.0</c:v>
                </c:pt>
                <c:pt idx="51">
                  <c:v>1020.0</c:v>
                </c:pt>
                <c:pt idx="52">
                  <c:v>1040.0</c:v>
                </c:pt>
                <c:pt idx="53">
                  <c:v>1060.0</c:v>
                </c:pt>
                <c:pt idx="54">
                  <c:v>1080.0</c:v>
                </c:pt>
                <c:pt idx="55">
                  <c:v>1100.0</c:v>
                </c:pt>
                <c:pt idx="56">
                  <c:v>1120.0</c:v>
                </c:pt>
                <c:pt idx="57">
                  <c:v>1140.0</c:v>
                </c:pt>
                <c:pt idx="58">
                  <c:v>1160.0</c:v>
                </c:pt>
                <c:pt idx="59">
                  <c:v>1180.0</c:v>
                </c:pt>
                <c:pt idx="60">
                  <c:v>1200.0</c:v>
                </c:pt>
                <c:pt idx="61">
                  <c:v>2.0</c:v>
                </c:pt>
                <c:pt idx="62">
                  <c:v>120.0</c:v>
                </c:pt>
                <c:pt idx="63">
                  <c:v>240.0</c:v>
                </c:pt>
                <c:pt idx="64">
                  <c:v>360.0</c:v>
                </c:pt>
                <c:pt idx="65">
                  <c:v>480.0</c:v>
                </c:pt>
                <c:pt idx="66">
                  <c:v>960.0</c:v>
                </c:pt>
                <c:pt idx="67">
                  <c:v>1200.0</c:v>
                </c:pt>
              </c:numCache>
            </c:numRef>
          </c:xVal>
          <c:yVal>
            <c:numRef>
              <c:f>'Decay'!$J$47:$J$114</c:f>
              <c:numCache>
                <c:formatCode>General</c:formatCode>
                <c:ptCount val="68"/>
                <c:pt idx="0">
                  <c:v>80.0</c:v>
                </c:pt>
                <c:pt idx="1">
                  <c:v>71.27189745122715</c:v>
                </c:pt>
                <c:pt idx="2">
                  <c:v>63.49604207872798</c:v>
                </c:pt>
                <c:pt idx="3">
                  <c:v>56.5685424949238</c:v>
                </c:pt>
                <c:pt idx="4">
                  <c:v>50.39684199579493</c:v>
                </c:pt>
                <c:pt idx="5">
                  <c:v>44.89848193237492</c:v>
                </c:pt>
                <c:pt idx="6">
                  <c:v>40.0</c:v>
                </c:pt>
                <c:pt idx="7">
                  <c:v>35.635948725613574</c:v>
                </c:pt>
                <c:pt idx="8">
                  <c:v>31.74802103936399</c:v>
                </c:pt>
                <c:pt idx="9">
                  <c:v>28.284271247461902</c:v>
                </c:pt>
                <c:pt idx="10">
                  <c:v>25.198420997897465</c:v>
                </c:pt>
                <c:pt idx="11">
                  <c:v>22.44924096618746</c:v>
                </c:pt>
                <c:pt idx="12">
                  <c:v>20.0</c:v>
                </c:pt>
                <c:pt idx="13">
                  <c:v>17.81797436280679</c:v>
                </c:pt>
                <c:pt idx="14">
                  <c:v>15.874010519681995</c:v>
                </c:pt>
                <c:pt idx="15">
                  <c:v>14.142135623730955</c:v>
                </c:pt>
                <c:pt idx="16">
                  <c:v>12.599210498948734</c:v>
                </c:pt>
                <c:pt idx="17">
                  <c:v>11.22462048309373</c:v>
                </c:pt>
                <c:pt idx="18">
                  <c:v>10.000000000000002</c:v>
                </c:pt>
                <c:pt idx="19">
                  <c:v>8.908987181403397</c:v>
                </c:pt>
                <c:pt idx="20">
                  <c:v>7.937005259840997</c:v>
                </c:pt>
                <c:pt idx="21">
                  <c:v>7.071067811865477</c:v>
                </c:pt>
                <c:pt idx="22">
                  <c:v>6.299605249474367</c:v>
                </c:pt>
                <c:pt idx="23">
                  <c:v>5.612310241546867</c:v>
                </c:pt>
                <c:pt idx="24">
                  <c:v>5.0</c:v>
                </c:pt>
                <c:pt idx="25">
                  <c:v>4.454493590701698</c:v>
                </c:pt>
                <c:pt idx="26">
                  <c:v>3.9685026299205</c:v>
                </c:pt>
                <c:pt idx="27">
                  <c:v>3.5355339059327378</c:v>
                </c:pt>
                <c:pt idx="28">
                  <c:v>3.1498026247371835</c:v>
                </c:pt>
                <c:pt idx="29">
                  <c:v>2.806155120773433</c:v>
                </c:pt>
                <c:pt idx="30">
                  <c:v>2.500000000000001</c:v>
                </c:pt>
                <c:pt idx="31">
                  <c:v>2.2272467953508484</c:v>
                </c:pt>
                <c:pt idx="32">
                  <c:v>1.9842513149602499</c:v>
                </c:pt>
                <c:pt idx="33">
                  <c:v>1.7677669529663695</c:v>
                </c:pt>
                <c:pt idx="34">
                  <c:v>1.5749013123685918</c:v>
                </c:pt>
                <c:pt idx="35">
                  <c:v>1.4030775603867172</c:v>
                </c:pt>
                <c:pt idx="36">
                  <c:v>1.2500000000000004</c:v>
                </c:pt>
                <c:pt idx="37">
                  <c:v>1.1136233976754242</c:v>
                </c:pt>
                <c:pt idx="38">
                  <c:v>0.9921256574801253</c:v>
                </c:pt>
                <c:pt idx="39">
                  <c:v>0.8838834764831847</c:v>
                </c:pt>
                <c:pt idx="40">
                  <c:v>0.7874506561842958</c:v>
                </c:pt>
                <c:pt idx="41">
                  <c:v>0.7015387801933586</c:v>
                </c:pt>
                <c:pt idx="42">
                  <c:v>0.6250000000000001</c:v>
                </c:pt>
                <c:pt idx="43">
                  <c:v>0.5568116988377121</c:v>
                </c:pt>
                <c:pt idx="44">
                  <c:v>0.4960628287400626</c:v>
                </c:pt>
                <c:pt idx="45">
                  <c:v>0.44194173824159233</c:v>
                </c:pt>
                <c:pt idx="46">
                  <c:v>0.3937253280921482</c:v>
                </c:pt>
                <c:pt idx="47">
                  <c:v>0.3507693900966792</c:v>
                </c:pt>
                <c:pt idx="48">
                  <c:v>0.31250000000000006</c:v>
                </c:pt>
                <c:pt idx="49">
                  <c:v>0.2784058494188562</c:v>
                </c:pt>
                <c:pt idx="50">
                  <c:v>0.2480314143700313</c:v>
                </c:pt>
                <c:pt idx="51">
                  <c:v>0.22097086912079617</c:v>
                </c:pt>
                <c:pt idx="52">
                  <c:v>0.19686266404607408</c:v>
                </c:pt>
                <c:pt idx="53">
                  <c:v>0.1753846950483396</c:v>
                </c:pt>
                <c:pt idx="54">
                  <c:v>0.15625</c:v>
                </c:pt>
                <c:pt idx="55">
                  <c:v>0.1392029247094281</c:v>
                </c:pt>
                <c:pt idx="56">
                  <c:v>0.12401570718501563</c:v>
                </c:pt>
                <c:pt idx="57">
                  <c:v>0.11048543456039805</c:v>
                </c:pt>
                <c:pt idx="58">
                  <c:v>0.09843133202303703</c:v>
                </c:pt>
                <c:pt idx="59">
                  <c:v>0.08769234752416978</c:v>
                </c:pt>
                <c:pt idx="60">
                  <c:v>0.07812500000000007</c:v>
                </c:pt>
              </c:numCache>
            </c:numRef>
          </c:yVal>
          <c:smooth val="0"/>
        </c:ser>
        <c:ser>
          <c:idx val="2"/>
          <c:order val="2"/>
          <c:tx>
            <c:v>Free-intercept fitted net</c:v>
          </c:tx>
          <c:spPr>
            <a:solidFill xmlns:a="http://schemas.openxmlformats.org/drawingml/2006/main">
              <a:srgbClr val="75528B"/>
            </a:solidFill>
            <a:ln xmlns:a="http://schemas.openxmlformats.org/drawingml/2006/main" w="19050">
              <a:solidFill>
                <a:srgbClr val="75528B"/>
              </a:solidFill>
              <a:prstDash val="dash"/>
            </a:ln>
          </c:spPr>
          <c:marker>
            <c:symbol val="none"/>
          </c:marker>
          <c:xVal>
            <c:numRef>
              <c:f>'Decay'!$H$47:$H$114</c:f>
              <c:numCache>
                <c:formatCode>General</c:formatCode>
                <c:ptCount val="68"/>
                <c:pt idx="0">
                  <c:v>0.0</c:v>
                </c:pt>
                <c:pt idx="1">
                  <c:v>20.0</c:v>
                </c:pt>
                <c:pt idx="2">
                  <c:v>40.0</c:v>
                </c:pt>
                <c:pt idx="3">
                  <c:v>60.0</c:v>
                </c:pt>
                <c:pt idx="4">
                  <c:v>80.0</c:v>
                </c:pt>
                <c:pt idx="5">
                  <c:v>100.0</c:v>
                </c:pt>
                <c:pt idx="6">
                  <c:v>120.0</c:v>
                </c:pt>
                <c:pt idx="7">
                  <c:v>140.0</c:v>
                </c:pt>
                <c:pt idx="8">
                  <c:v>160.0</c:v>
                </c:pt>
                <c:pt idx="9">
                  <c:v>180.0</c:v>
                </c:pt>
                <c:pt idx="10">
                  <c:v>200.0</c:v>
                </c:pt>
                <c:pt idx="11">
                  <c:v>220.0</c:v>
                </c:pt>
                <c:pt idx="12">
                  <c:v>240.0</c:v>
                </c:pt>
                <c:pt idx="13">
                  <c:v>260.0</c:v>
                </c:pt>
                <c:pt idx="14">
                  <c:v>280.0</c:v>
                </c:pt>
                <c:pt idx="15">
                  <c:v>300.0</c:v>
                </c:pt>
                <c:pt idx="16">
                  <c:v>320.0</c:v>
                </c:pt>
                <c:pt idx="17">
                  <c:v>340.0</c:v>
                </c:pt>
                <c:pt idx="18">
                  <c:v>360.0</c:v>
                </c:pt>
                <c:pt idx="19">
                  <c:v>380.0</c:v>
                </c:pt>
                <c:pt idx="20">
                  <c:v>400.0</c:v>
                </c:pt>
                <c:pt idx="21">
                  <c:v>420.0</c:v>
                </c:pt>
                <c:pt idx="22">
                  <c:v>440.0</c:v>
                </c:pt>
                <c:pt idx="23">
                  <c:v>460.0</c:v>
                </c:pt>
                <c:pt idx="24">
                  <c:v>480.0</c:v>
                </c:pt>
                <c:pt idx="25">
                  <c:v>500.0</c:v>
                </c:pt>
                <c:pt idx="26">
                  <c:v>520.0</c:v>
                </c:pt>
                <c:pt idx="27">
                  <c:v>540.0</c:v>
                </c:pt>
                <c:pt idx="28">
                  <c:v>560.0</c:v>
                </c:pt>
                <c:pt idx="29">
                  <c:v>580.0</c:v>
                </c:pt>
                <c:pt idx="30">
                  <c:v>600.0</c:v>
                </c:pt>
                <c:pt idx="31">
                  <c:v>620.0</c:v>
                </c:pt>
                <c:pt idx="32">
                  <c:v>640.0</c:v>
                </c:pt>
                <c:pt idx="33">
                  <c:v>660.0</c:v>
                </c:pt>
                <c:pt idx="34">
                  <c:v>680.0</c:v>
                </c:pt>
                <c:pt idx="35">
                  <c:v>700.0</c:v>
                </c:pt>
                <c:pt idx="36">
                  <c:v>720.0</c:v>
                </c:pt>
                <c:pt idx="37">
                  <c:v>740.0</c:v>
                </c:pt>
                <c:pt idx="38">
                  <c:v>760.0</c:v>
                </c:pt>
                <c:pt idx="39">
                  <c:v>780.0</c:v>
                </c:pt>
                <c:pt idx="40">
                  <c:v>800.0</c:v>
                </c:pt>
                <c:pt idx="41">
                  <c:v>820.0</c:v>
                </c:pt>
                <c:pt idx="42">
                  <c:v>840.0</c:v>
                </c:pt>
                <c:pt idx="43">
                  <c:v>860.0</c:v>
                </c:pt>
                <c:pt idx="44">
                  <c:v>880.0</c:v>
                </c:pt>
                <c:pt idx="45">
                  <c:v>900.0</c:v>
                </c:pt>
                <c:pt idx="46">
                  <c:v>920.0</c:v>
                </c:pt>
                <c:pt idx="47">
                  <c:v>940.0</c:v>
                </c:pt>
                <c:pt idx="48">
                  <c:v>960.0</c:v>
                </c:pt>
                <c:pt idx="49">
                  <c:v>980.0</c:v>
                </c:pt>
                <c:pt idx="50">
                  <c:v>1000.0</c:v>
                </c:pt>
                <c:pt idx="51">
                  <c:v>1020.0</c:v>
                </c:pt>
                <c:pt idx="52">
                  <c:v>1040.0</c:v>
                </c:pt>
                <c:pt idx="53">
                  <c:v>1060.0</c:v>
                </c:pt>
                <c:pt idx="54">
                  <c:v>1080.0</c:v>
                </c:pt>
                <c:pt idx="55">
                  <c:v>1100.0</c:v>
                </c:pt>
                <c:pt idx="56">
                  <c:v>1120.0</c:v>
                </c:pt>
                <c:pt idx="57">
                  <c:v>1140.0</c:v>
                </c:pt>
                <c:pt idx="58">
                  <c:v>1160.0</c:v>
                </c:pt>
                <c:pt idx="59">
                  <c:v>1180.0</c:v>
                </c:pt>
                <c:pt idx="60">
                  <c:v>1200.0</c:v>
                </c:pt>
                <c:pt idx="61">
                  <c:v>2.0</c:v>
                </c:pt>
                <c:pt idx="62">
                  <c:v>120.0</c:v>
                </c:pt>
                <c:pt idx="63">
                  <c:v>240.0</c:v>
                </c:pt>
                <c:pt idx="64">
                  <c:v>360.0</c:v>
                </c:pt>
                <c:pt idx="65">
                  <c:v>480.0</c:v>
                </c:pt>
                <c:pt idx="66">
                  <c:v>960.0</c:v>
                </c:pt>
                <c:pt idx="67">
                  <c:v>1200.0</c:v>
                </c:pt>
              </c:numCache>
            </c:numRef>
          </c:xVal>
          <c:yVal>
            <c:numRef>
              <c:f>'Decay'!$K$47:$K$114</c:f>
              <c:numCache>
                <c:formatCode>General</c:formatCode>
                <c:ptCount val="68"/>
                <c:pt idx="0">
                  <c:v>79.9506973953142</c:v>
                </c:pt>
                <c:pt idx="1">
                  <c:v>71.23041058938685</c:v>
                </c:pt>
                <c:pt idx="2">
                  <c:v>63.46125247220171</c:v>
                </c:pt>
                <c:pt idx="3">
                  <c:v>56.539482673438215</c:v>
                </c:pt>
                <c:pt idx="4">
                  <c:v>50.372675868322865</c:v>
                </c:pt>
                <c:pt idx="5">
                  <c:v>44.878487636519694</c:v>
                </c:pt>
                <c:pt idx="6">
                  <c:v>39.983554929783196</c:v>
                </c:pt>
                <c:pt idx="7">
                  <c:v>35.62251646648775</c:v>
                </c:pt>
                <c:pt idx="8">
                  <c:v>31.737139972512992</c:v>
                </c:pt>
                <c:pt idx="9">
                  <c:v>28.275544614666934</c:v>
                </c:pt>
                <c:pt idx="10">
                  <c:v>25.191508243920502</c:v>
                </c:pt>
                <c:pt idx="11">
                  <c:v>22.44385019817912</c:v>
                </c:pt>
                <c:pt idx="12">
                  <c:v>19.99588142325181</c:v>
                </c:pt>
                <c:pt idx="13">
                  <c:v>17.814914569568177</c:v>
                </c:pt>
                <c:pt idx="14">
                  <c:v>15.871827523040007</c:v>
                </c:pt>
                <c:pt idx="15">
                  <c:v>14.140674541962543</c:v>
                </c:pt>
                <c:pt idx="16">
                  <c:v>12.59833980752637</c:v>
                </c:pt>
                <c:pt idx="17">
                  <c:v>11.22422876185336</c:v>
                </c:pt>
                <c:pt idx="18">
                  <c:v>9.999993112041048</c:v>
                </c:pt>
                <c:pt idx="19">
                  <c:v>8.90928582823683</c:v>
                </c:pt>
                <c:pt idx="20">
                  <c:v>7.937542864269105</c:v>
                </c:pt>
                <c:pt idx="21">
                  <c:v>7.071788686184535</c:v>
                </c:pt>
                <c:pt idx="22">
                  <c:v>6.300463011944003</c:v>
                </c:pt>
                <c:pt idx="23">
                  <c:v>5.613266448759192</c:v>
                </c:pt>
                <c:pt idx="24">
                  <c:v>5.00102296688885</c:v>
                </c:pt>
                <c:pt idx="25">
                  <c:v>4.4555573735286025</c:v>
                </c:pt>
                <c:pt idx="26">
                  <c:v>3.9695861507220975</c:v>
                </c:pt>
                <c:pt idx="27">
                  <c:v>3.536620199668834</c:v>
                </c:pt>
                <c:pt idx="28">
                  <c:v>3.1508781927885305</c:v>
                </c:pt>
                <c:pt idx="29">
                  <c:v>2.80720937654543</c:v>
                </c:pt>
                <c:pt idx="30">
                  <c:v>2.5010247942305868</c:v>
                </c:pt>
                <c:pt idx="31">
                  <c:v>2.2282360103305674</c:v>
                </c:pt>
                <c:pt idx="32">
                  <c:v>1.985200518278479</c:v>
                </c:pt>
                <c:pt idx="33">
                  <c:v>1.7686731026254594</c:v>
                </c:pt>
                <c:pt idx="34">
                  <c:v>1.5757625061792133</c:v>
                </c:pt>
                <c:pt idx="35">
                  <c:v>1.4038928234925558</c:v>
                </c:pt>
                <c:pt idx="36">
                  <c:v>1.2507691051951888</c:v>
                </c:pt>
                <c:pt idx="37">
                  <c:v>1.1143467138886374</c:v>
                </c:pt>
                <c:pt idx="38">
                  <c:v>0.992804022418367</c:v>
                </c:pt>
                <c:pt idx="39">
                  <c:v>0.8845180899672784</c:v>
                </c:pt>
                <c:pt idx="40">
                  <c:v>0.7880429911772356</c:v>
                </c:pt>
                <c:pt idx="41">
                  <c:v>0.702090508930731</c:v>
                </c:pt>
                <c:pt idx="42">
                  <c:v>0.625512932986356</c:v>
                </c:pt>
                <c:pt idx="43">
                  <c:v>0.5572877347809234</c:v>
                </c:pt>
                <c:pt idx="44">
                  <c:v>0.4965039137632462</c:v>
                </c:pt>
                <c:pt idx="45">
                  <c:v>0.4423498329442509</c:v>
                </c:pt>
                <c:pt idx="46">
                  <c:v>0.3941023812334167</c:v>
                </c:pt>
                <c:pt idx="47">
                  <c:v>0.35111731784789385</c:v>
                </c:pt>
                <c:pt idx="48">
                  <c:v>0.3128206698646705</c:v>
                </c:pt>
                <c:pt idx="49">
                  <c:v>0.27870106804863765</c:v>
                </c:pt>
                <c:pt idx="50">
                  <c:v>0.2483029186180506</c:v>
                </c:pt>
                <c:pt idx="51">
                  <c:v>0.2212203197710126</c:v>
                </c:pt>
                <c:pt idx="52">
                  <c:v>0.197091641741304</c:v>
                </c:pt>
                <c:pt idx="53">
                  <c:v>0.17559469801188013</c:v>
                </c:pt>
                <c:pt idx="54">
                  <c:v>0.1564424432079899</c:v>
                </c:pt>
                <c:pt idx="55">
                  <c:v>0.13937914022454856</c:v>
                </c:pt>
                <c:pt idx="56">
                  <c:v>0.12417694540801065</c:v>
                </c:pt>
                <c:pt idx="57">
                  <c:v>0.11063286619519705</c:v>
                </c:pt>
                <c:pt idx="58">
                  <c:v>0.09856605058490006</c:v>
                </c:pt>
                <c:pt idx="59">
                  <c:v>0.08781537224900036</c:v>
                </c:pt>
                <c:pt idx="60">
                  <c:v>0.07823727903745284</c:v>
                </c:pt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Net rate / counts s^-1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Elapsed time / 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Positive log ratios and the free-intercept fit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ser>
          <c:idx val="0"/>
          <c:order val="0"/>
          <c:tx>
            <c:v>Constructed positive log ratios</c:v>
          </c:tx>
          <c:spPr>
            <a:solidFill xmlns:a="http://schemas.openxmlformats.org/drawingml/2006/main">
              <a:srgbClr val="A5662F"/>
            </a:solidFill>
            <a:ln xmlns:a="http://schemas.openxmlformats.org/drawingml/2006/main" w="0">
              <a:noFill/>
            </a:ln>
          </c:spPr>
          <c:marker>
            <c:symbol val="circle"/>
            <c:size val="6"/>
            <c:spPr>
              <ns1:solidFill xmlns:ns1="http://schemas.openxmlformats.org/drawingml/2006/main">
                <ns1:srgbClr val="A5662F"/>
              </ns1:solidFill>
            </c:spPr>
          </c:marker>
          <c:xVal>
            <c:numRef>
              <c:f>'Decay'!$H$121:$H$125</c:f>
              <c:numCache>
                <c:formatCode>General</c:formatCode>
                <c:ptCount val="5"/>
                <c:pt idx="0">
                  <c:v>2.0</c:v>
                </c:pt>
                <c:pt idx="1">
                  <c:v>120.0</c:v>
                </c:pt>
                <c:pt idx="2">
                  <c:v>240.0</c:v>
                </c:pt>
                <c:pt idx="3">
                  <c:v>360.0</c:v>
                </c:pt>
                <c:pt idx="4">
                  <c:v>480.0</c:v>
                </c:pt>
              </c:numCache>
            </c:numRef>
          </c:xVal>
          <c:yVal>
            <c:numRef>
              <c:f>'Decay'!$I$121:$I$125</c:f>
              <c:numCache>
                <c:formatCode>General</c:formatCode>
                <c:ptCount val="5"/>
                <c:pt idx="0">
                  <c:v>-0.012578782206860073</c:v>
                </c:pt>
                <c:pt idx="1">
                  <c:v>-0.6931471805599453</c:v>
                </c:pt>
                <c:pt idx="2">
                  <c:v>-1.3862943611198906</c:v>
                </c:pt>
                <c:pt idx="3">
                  <c:v>-2.0794415416798357</c:v>
                </c:pt>
                <c:pt idx="4">
                  <c:v>-2.772588722239781</c:v>
                </c:pt>
              </c:numCache>
            </c:numRef>
          </c:yVal>
          <c:smooth val="0"/>
        </c:ser>
        <c:ser>
          <c:idx val="1"/>
          <c:order val="1"/>
          <c:tx>
            <c:v>Free-intercept fitted line</c:v>
          </c:tx>
          <c:spPr>
            <a:solidFill xmlns:a="http://schemas.openxmlformats.org/drawingml/2006/main">
              <a:srgbClr val="75528B"/>
            </a:solidFill>
            <a:ln xmlns:a="http://schemas.openxmlformats.org/drawingml/2006/main" w="19050">
              <a:solidFill>
                <a:srgbClr val="75528B"/>
              </a:solidFill>
              <a:prstDash val="solid"/>
            </a:ln>
          </c:spPr>
          <c:marker>
            <c:symbol val="none"/>
          </c:marker>
          <c:xVal>
            <c:numRef>
              <c:f>'Decay'!$H$121:$H$125</c:f>
              <c:numCache>
                <c:formatCode>General</c:formatCode>
                <c:ptCount val="5"/>
                <c:pt idx="0">
                  <c:v>2.0</c:v>
                </c:pt>
                <c:pt idx="1">
                  <c:v>120.0</c:v>
                </c:pt>
                <c:pt idx="2">
                  <c:v>240.0</c:v>
                </c:pt>
                <c:pt idx="3">
                  <c:v>360.0</c:v>
                </c:pt>
                <c:pt idx="4">
                  <c:v>480.0</c:v>
                </c:pt>
              </c:numCache>
            </c:numRef>
          </c:xVal>
          <c:yVal>
            <c:numRef>
              <c:f>'Decay'!$J$121:$J$125</c:f>
              <c:numCache>
                <c:formatCode>General</c:formatCode>
                <c:ptCount val="5"/>
                <c:pt idx="0">
                  <c:v>-0.012165504527266996</c:v>
                </c:pt>
                <c:pt idx="1">
                  <c:v>-0.6935583918511407</c:v>
                </c:pt>
                <c:pt idx="2">
                  <c:v>-1.3865003111635545</c:v>
                </c:pt>
                <c:pt idx="3">
                  <c:v>-2.0794422304759683</c:v>
                </c:pt>
                <c:pt idx="4">
                  <c:v>-2.7723841497883823</c:v>
                </c:pt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LN(rate / reference), dimensionless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Elapsed time / 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2</xdr:row>
      <xdr:rowOff>0</xdr:rowOff>
    </xdr:from>
    <xdr:to>
      <xdr:col>15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8a33cd3b6c94586"/>
        </a:graphicData>
      </a:graphic>
    </xdr:graphicFrame>
    <xdr:clientData/>
  </xdr:twoCellAnchor>
  <xdr:twoCellAnchor>
    <xdr:from>
      <xdr:col>7</xdr:col>
      <xdr:colOff>0</xdr:colOff>
      <xdr:row>23</xdr:row>
      <xdr:rowOff>0</xdr:rowOff>
    </xdr:from>
    <xdr:to>
      <xdr:col>15</xdr:col>
      <xdr:colOff>0</xdr:colOff>
      <xdr:row>42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528077a4b124b6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652c594d1d55466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.4399995803833" hidden="0" customWidth="1"/>
    <x:col min="2" max="2" width="31.329999923706055" hidden="0" customWidth="1"/>
    <x:col min="3" max="3" width="12.4399995803833" hidden="0" customWidth="1"/>
    <x:col min="4" max="4" width="12.4399995803833" hidden="0" customWidth="1"/>
    <x:col min="5" max="5" width="12.4399995803833" hidden="0" customWidth="1"/>
    <x:col min="6" max="6" width="14.670000076293945" hidden="0" customWidth="1"/>
    <x:col min="7" max="7" width="17.110000610351562" hidden="0" customWidth="1"/>
    <x:col min="8" max="8" width="17.110000610351562" hidden="0" customWidth="1"/>
    <x:col min="9" max="9" width="17.110000610351562" hidden="0" customWidth="1"/>
  </x:cols>
  <x:sheetData>
    <x:row r="1" ht="25" customHeight="1">
      <x:c r="A1" s="3" t="str">
        <x:v>Counts, durations and background correction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5" customHeight="1">
      <x:c r="A2" s="2" t="str">
        <x:v>Constructed teaching records, not observations. Each independent series has its own clock origin.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2" t="str">
        <x:v>Background</x:v>
      </x:c>
      <x:c r="B4" s="5" t="n">
        <x:f>SUM(E16:E18)/SUM(D16:D18)</x:f>
        <x:v>4</x:v>
      </x:c>
      <x:c r="C4" s="2" t="str">
        <x:v>counts/s; pooled background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5" customHeight="1">
      <x:c r="A5" s="2" t="str">
        <x:v>Gross source</x:v>
      </x:c>
      <x:c r="B5" s="5" t="n">
        <x:f>SUM(E11:E15)/SUM(D11:D15)</x:f>
        <x:v>40</x:v>
      </x:c>
      <x:c r="C5" s="2" t="str">
        <x:v>counts/s; pooled source plus background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5" customHeight="1">
      <x:c r="A6" s="2" t="str">
        <x:v>Net source</x:v>
      </x:c>
      <x:c r="B6" s="5" t="n">
        <x:f>B5-B4</x:f>
        <x:v>36</x:v>
      </x:c>
      <x:c r="C6" s="2" t="str">
        <x:v>counts/s; source minus background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 ht="48" customHeight="1">
      <x:c r="A10" s="9" t="str">
        <x:v>record_id</x:v>
      </x:c>
      <x:c r="B10" s="9" t="str">
        <x:v>series</x:v>
      </x:c>
      <x:c r="C10" s="9" t="str">
        <x:v>start_s</x:v>
      </x:c>
      <x:c r="D10" s="9" t="str">
        <x:v>duration_s</x:v>
      </x:c>
      <x:c r="E10" s="9" t="str">
        <x:v>total_count</x:v>
      </x:c>
      <x:c r="F10" s="9" t="str">
        <x:v>data_status</x:v>
      </x:c>
      <x:c r="G10" s="9" t="str">
        <x:v>Midpoint / s</x:v>
      </x:c>
      <x:c r="H10" s="9" t="str">
        <x:v>Gross rate / counts s^-1</x:v>
      </x:c>
      <x:c r="I10" s="9" t="str">
        <x:v>Net rate / counts s^-1</x:v>
      </x:c>
      <x:c r="J10" s="2"/>
      <x:c r="K10" s="2"/>
      <x:c r="L10" s="2"/>
      <x:c r="M10" s="2"/>
      <x:c r="N10" s="2"/>
      <x:c r="O10" s="2"/>
    </x:row>
    <x:row r="11" ht="25" customHeight="1">
      <x:c r="A11" s="10" t="str">
        <x:v>S01</x:v>
      </x:c>
      <x:c r="B11" s="10" t="str">
        <x:v>stable-source-plus-background</x:v>
      </x:c>
      <x:c r="C11" s="12" t="n">
        <x:v>0</x:v>
      </x:c>
      <x:c r="D11" s="12" t="n">
        <x:v>10</x:v>
      </x:c>
      <x:c r="E11" s="12" t="n">
        <x:v>412</x:v>
      </x:c>
      <x:c r="F11" s="10" t="str">
        <x:v>constructed</x:v>
      </x:c>
      <x:c r="G11" s="15" t="n">
        <x:f>C11+D11/2</x:f>
        <x:v>5</x:v>
      </x:c>
      <x:c r="H11" s="16" t="n">
        <x:f>E11/D11</x:f>
        <x:v>41.2</x:v>
      </x:c>
      <x:c r="I11" s="16" t="n">
        <x:f>IF(B11="background","",H11-$B$4)</x:f>
        <x:v>37.2</x:v>
      </x:c>
      <x:c r="J11" s="2"/>
      <x:c r="K11" s="2"/>
      <x:c r="L11" s="2"/>
      <x:c r="M11" s="2"/>
      <x:c r="N11" s="2"/>
      <x:c r="O11" s="2"/>
    </x:row>
    <x:row r="12" ht="25" customHeight="1">
      <x:c r="A12" s="10" t="str">
        <x:v>S02</x:v>
      </x:c>
      <x:c r="B12" s="10" t="str">
        <x:v>stable-source-plus-background</x:v>
      </x:c>
      <x:c r="C12" s="12" t="n">
        <x:v>10</x:v>
      </x:c>
      <x:c r="D12" s="12" t="n">
        <x:v>20</x:v>
      </x:c>
      <x:c r="E12" s="12" t="n">
        <x:v>788</x:v>
      </x:c>
      <x:c r="F12" s="10" t="str">
        <x:v>constructed</x:v>
      </x:c>
      <x:c r="G12" s="15" t="n">
        <x:f>C12+D12/2</x:f>
        <x:v>20</x:v>
      </x:c>
      <x:c r="H12" s="16" t="n">
        <x:f>E12/D12</x:f>
        <x:v>39.4</x:v>
      </x:c>
      <x:c r="I12" s="16" t="n">
        <x:f>IF(B12="background","",H12-$B$4)</x:f>
        <x:v>35.4</x:v>
      </x:c>
      <x:c r="J12" s="2"/>
      <x:c r="K12" s="2"/>
      <x:c r="L12" s="2"/>
      <x:c r="M12" s="2"/>
      <x:c r="N12" s="2"/>
      <x:c r="O12" s="2"/>
    </x:row>
    <x:row r="13" ht="25" customHeight="1">
      <x:c r="A13" s="10" t="str">
        <x:v>S03</x:v>
      </x:c>
      <x:c r="B13" s="10" t="str">
        <x:v>stable-source-plus-background</x:v>
      </x:c>
      <x:c r="C13" s="12" t="n">
        <x:v>30</x:v>
      </x:c>
      <x:c r="D13" s="12" t="n">
        <x:v>15</x:v>
      </x:c>
      <x:c r="E13" s="12" t="n">
        <x:v>606</x:v>
      </x:c>
      <x:c r="F13" s="10" t="str">
        <x:v>constructed</x:v>
      </x:c>
      <x:c r="G13" s="15" t="n">
        <x:f>C13+D13/2</x:f>
        <x:v>37.5</x:v>
      </x:c>
      <x:c r="H13" s="16" t="n">
        <x:f>E13/D13</x:f>
        <x:v>40.4</x:v>
      </x:c>
      <x:c r="I13" s="16" t="n">
        <x:f>IF(B13="background","",H13-$B$4)</x:f>
        <x:v>36.4</x:v>
      </x:c>
      <x:c r="J13" s="2"/>
      <x:c r="K13" s="2"/>
      <x:c r="L13" s="2"/>
      <x:c r="M13" s="2"/>
      <x:c r="N13" s="2"/>
      <x:c r="O13" s="2"/>
    </x:row>
    <x:row r="14" ht="25" customHeight="1">
      <x:c r="A14" s="10" t="str">
        <x:v>S04</x:v>
      </x:c>
      <x:c r="B14" s="10" t="str">
        <x:v>stable-source-plus-background</x:v>
      </x:c>
      <x:c r="C14" s="12" t="n">
        <x:v>45</x:v>
      </x:c>
      <x:c r="D14" s="12" t="n">
        <x:v>25</x:v>
      </x:c>
      <x:c r="E14" s="12" t="n">
        <x:v>995</x:v>
      </x:c>
      <x:c r="F14" s="10" t="str">
        <x:v>constructed</x:v>
      </x:c>
      <x:c r="G14" s="15" t="n">
        <x:f>C14+D14/2</x:f>
        <x:v>57.5</x:v>
      </x:c>
      <x:c r="H14" s="16" t="n">
        <x:f>E14/D14</x:f>
        <x:v>39.8</x:v>
      </x:c>
      <x:c r="I14" s="16" t="n">
        <x:f>IF(B14="background","",H14-$B$4)</x:f>
        <x:v>35.8</x:v>
      </x:c>
      <x:c r="J14" s="2"/>
      <x:c r="K14" s="2"/>
      <x:c r="L14" s="2"/>
      <x:c r="M14" s="2"/>
      <x:c r="N14" s="2"/>
      <x:c r="O14" s="2"/>
    </x:row>
    <x:row r="15" ht="25" customHeight="1">
      <x:c r="A15" s="10" t="str">
        <x:v>S05</x:v>
      </x:c>
      <x:c r="B15" s="10" t="str">
        <x:v>stable-source-plus-background</x:v>
      </x:c>
      <x:c r="C15" s="12" t="n">
        <x:v>70</x:v>
      </x:c>
      <x:c r="D15" s="12" t="n">
        <x:v>30</x:v>
      </x:c>
      <x:c r="E15" s="12" t="n">
        <x:v>1199</x:v>
      </x:c>
      <x:c r="F15" s="10" t="str">
        <x:v>constructed</x:v>
      </x:c>
      <x:c r="G15" s="15" t="n">
        <x:f>C15+D15/2</x:f>
        <x:v>85</x:v>
      </x:c>
      <x:c r="H15" s="16" t="n">
        <x:f>E15/D15</x:f>
        <x:v>39.96666666666667</x:v>
      </x:c>
      <x:c r="I15" s="16" t="n">
        <x:f>IF(B15="background","",H15-$B$4)</x:f>
        <x:v>35.96666666666667</x:v>
      </x:c>
      <x:c r="J15" s="2"/>
      <x:c r="K15" s="2"/>
      <x:c r="L15" s="2"/>
      <x:c r="M15" s="2"/>
      <x:c r="N15" s="2"/>
      <x:c r="O15" s="2"/>
    </x:row>
    <x:row r="16" ht="25" customHeight="1">
      <x:c r="A16" s="10" t="str">
        <x:v>B01</x:v>
      </x:c>
      <x:c r="B16" s="10" t="str">
        <x:v>background</x:v>
      </x:c>
      <x:c r="C16" s="12" t="n">
        <x:v>0</x:v>
      </x:c>
      <x:c r="D16" s="12" t="n">
        <x:v>30</x:v>
      </x:c>
      <x:c r="E16" s="12" t="n">
        <x:v>118</x:v>
      </x:c>
      <x:c r="F16" s="10" t="str">
        <x:v>constructed</x:v>
      </x:c>
      <x:c r="G16" s="15" t="n">
        <x:f>C16+D16/2</x:f>
        <x:v>15</x:v>
      </x:c>
      <x:c r="H16" s="16" t="n">
        <x:f>E16/D16</x:f>
        <x:v>3.933333333333333</x:v>
      </x:c>
      <x:c r="I16" s="16" t="str">
        <x:f>IF(B16="background","",H16-$B$4)</x:f>
      </x:c>
      <x:c r="J16" s="2"/>
      <x:c r="K16" s="2"/>
      <x:c r="L16" s="2"/>
      <x:c r="M16" s="2"/>
      <x:c r="N16" s="2"/>
      <x:c r="O16" s="2"/>
    </x:row>
    <x:row r="17" ht="25" customHeight="1">
      <x:c r="A17" s="10" t="str">
        <x:v>B02</x:v>
      </x:c>
      <x:c r="B17" s="10" t="str">
        <x:v>background</x:v>
      </x:c>
      <x:c r="C17" s="12" t="n">
        <x:v>30</x:v>
      </x:c>
      <x:c r="D17" s="12" t="n">
        <x:v>60</x:v>
      </x:c>
      <x:c r="E17" s="12" t="n">
        <x:v>245</x:v>
      </x:c>
      <x:c r="F17" s="10" t="str">
        <x:v>constructed</x:v>
      </x:c>
      <x:c r="G17" s="15" t="n">
        <x:f>C17+D17/2</x:f>
        <x:v>60</x:v>
      </x:c>
      <x:c r="H17" s="16" t="n">
        <x:f>E17/D17</x:f>
        <x:v>4.083333333333333</x:v>
      </x:c>
      <x:c r="I17" s="16" t="str">
        <x:f>IF(B17="background","",H17-$B$4)</x:f>
      </x:c>
      <x:c r="J17" s="2"/>
      <x:c r="K17" s="2"/>
      <x:c r="L17" s="2"/>
      <x:c r="M17" s="2"/>
      <x:c r="N17" s="2"/>
      <x:c r="O17" s="2"/>
    </x:row>
    <x:row r="18" ht="25" customHeight="1">
      <x:c r="A18" s="10" t="str">
        <x:v>B03</x:v>
      </x:c>
      <x:c r="B18" s="10" t="str">
        <x:v>background</x:v>
      </x:c>
      <x:c r="C18" s="12" t="n">
        <x:v>90</x:v>
      </x:c>
      <x:c r="D18" s="12" t="n">
        <x:v>90</x:v>
      </x:c>
      <x:c r="E18" s="12" t="n">
        <x:v>357</x:v>
      </x:c>
      <x:c r="F18" s="10" t="str">
        <x:v>constructed</x:v>
      </x:c>
      <x:c r="G18" s="15" t="n">
        <x:f>C18+D18/2</x:f>
        <x:v>135</x:v>
      </x:c>
      <x:c r="H18" s="16" t="n">
        <x:f>E18/D18</x:f>
        <x:v>3.966666666666667</x:v>
      </x:c>
      <x:c r="I18" s="16" t="str">
        <x:f>IF(B18="background","",H18-$B$4)</x:f>
      </x:c>
      <x:c r="J18" s="2"/>
      <x:c r="K18" s="2"/>
      <x:c r="L18" s="2"/>
      <x:c r="M18" s="2"/>
      <x:c r="N18" s="2"/>
      <x:c r="O18" s="2"/>
    </x:row>
    <x:row r="19" ht="25" customHeight="1">
      <x:c r="A19" s="10" t="str">
        <x:v>D01</x:v>
      </x:c>
      <x:c r="B19" s="10" t="str">
        <x:v>decay-source-plus-background</x:v>
      </x:c>
      <x:c r="C19" s="12" t="n">
        <x:v>0</x:v>
      </x:c>
      <x:c r="D19" s="12" t="n">
        <x:v>4</x:v>
      </x:c>
      <x:c r="E19" s="12" t="n">
        <x:v>332</x:v>
      </x:c>
      <x:c r="F19" s="10" t="str">
        <x:v>constructed</x:v>
      </x:c>
      <x:c r="G19" s="15" t="n">
        <x:f>C19+D19/2</x:f>
        <x:v>2</x:v>
      </x:c>
      <x:c r="H19" s="16" t="n">
        <x:f>E19/D19</x:f>
        <x:v>83</x:v>
      </x:c>
      <x:c r="I19" s="16" t="n">
        <x:f>IF(B19="background","",H19-$B$4)</x:f>
        <x:v>79</x:v>
      </x:c>
      <x:c r="J19" s="2"/>
      <x:c r="K19" s="2"/>
      <x:c r="L19" s="2"/>
      <x:c r="M19" s="2"/>
      <x:c r="N19" s="2"/>
      <x:c r="O19" s="2"/>
    </x:row>
    <x:row r="20" ht="25" customHeight="1">
      <x:c r="A20" s="10" t="str">
        <x:v>D02</x:v>
      </x:c>
      <x:c r="B20" s="10" t="str">
        <x:v>decay-source-plus-background</x:v>
      </x:c>
      <x:c r="C20" s="12" t="n">
        <x:v>116</x:v>
      </x:c>
      <x:c r="D20" s="12" t="n">
        <x:v>8</x:v>
      </x:c>
      <x:c r="E20" s="12" t="n">
        <x:v>352</x:v>
      </x:c>
      <x:c r="F20" s="10" t="str">
        <x:v>constructed</x:v>
      </x:c>
      <x:c r="G20" s="15" t="n">
        <x:f>C20+D20/2</x:f>
        <x:v>120</x:v>
      </x:c>
      <x:c r="H20" s="16" t="n">
        <x:f>E20/D20</x:f>
        <x:v>44</x:v>
      </x:c>
      <x:c r="I20" s="16" t="n">
        <x:f>IF(B20="background","",H20-$B$4)</x:f>
        <x:v>40</x:v>
      </x:c>
      <x:c r="J20" s="2"/>
      <x:c r="K20" s="2"/>
      <x:c r="L20" s="2"/>
      <x:c r="M20" s="2"/>
      <x:c r="N20" s="2"/>
      <x:c r="O20" s="2"/>
    </x:row>
    <x:row r="21" ht="25" customHeight="1">
      <x:c r="A21" s="10" t="str">
        <x:v>D03</x:v>
      </x:c>
      <x:c r="B21" s="10" t="str">
        <x:v>decay-source-plus-background</x:v>
      </x:c>
      <x:c r="C21" s="12" t="n">
        <x:v>234</x:v>
      </x:c>
      <x:c r="D21" s="12" t="n">
        <x:v>12</x:v>
      </x:c>
      <x:c r="E21" s="12" t="n">
        <x:v>288</x:v>
      </x:c>
      <x:c r="F21" s="10" t="str">
        <x:v>constructed</x:v>
      </x:c>
      <x:c r="G21" s="15" t="n">
        <x:f>C21+D21/2</x:f>
        <x:v>240</x:v>
      </x:c>
      <x:c r="H21" s="16" t="n">
        <x:f>E21/D21</x:f>
        <x:v>24</x:v>
      </x:c>
      <x:c r="I21" s="16" t="n">
        <x:f>IF(B21="background","",H21-$B$4)</x:f>
        <x:v>20</x:v>
      </x:c>
      <x:c r="J21" s="2"/>
      <x:c r="K21" s="2"/>
      <x:c r="L21" s="2"/>
      <x:c r="M21" s="2"/>
      <x:c r="N21" s="2"/>
      <x:c r="O21" s="2"/>
    </x:row>
    <x:row r="22" ht="25" customHeight="1">
      <x:c r="A22" s="10" t="str">
        <x:v>D04</x:v>
      </x:c>
      <x:c r="B22" s="10" t="str">
        <x:v>decay-source-plus-background</x:v>
      </x:c>
      <x:c r="C22" s="12" t="n">
        <x:v>352</x:v>
      </x:c>
      <x:c r="D22" s="12" t="n">
        <x:v>16</x:v>
      </x:c>
      <x:c r="E22" s="12" t="n">
        <x:v>224</x:v>
      </x:c>
      <x:c r="F22" s="10" t="str">
        <x:v>constructed</x:v>
      </x:c>
      <x:c r="G22" s="15" t="n">
        <x:f>C22+D22/2</x:f>
        <x:v>360</x:v>
      </x:c>
      <x:c r="H22" s="16" t="n">
        <x:f>E22/D22</x:f>
        <x:v>14</x:v>
      </x:c>
      <x:c r="I22" s="16" t="n">
        <x:f>IF(B22="background","",H22-$B$4)</x:f>
        <x:v>10</x:v>
      </x:c>
      <x:c r="J22" s="2"/>
      <x:c r="K22" s="2"/>
      <x:c r="L22" s="2"/>
      <x:c r="M22" s="2"/>
      <x:c r="N22" s="2"/>
      <x:c r="O22" s="2"/>
    </x:row>
    <x:row r="23" ht="25" customHeight="1">
      <x:c r="A23" s="10" t="str">
        <x:v>D05</x:v>
      </x:c>
      <x:c r="B23" s="10" t="str">
        <x:v>decay-source-plus-background</x:v>
      </x:c>
      <x:c r="C23" s="12" t="n">
        <x:v>470</x:v>
      </x:c>
      <x:c r="D23" s="12" t="n">
        <x:v>20</x:v>
      </x:c>
      <x:c r="E23" s="12" t="n">
        <x:v>180</x:v>
      </x:c>
      <x:c r="F23" s="10" t="str">
        <x:v>constructed</x:v>
      </x:c>
      <x:c r="G23" s="15" t="n">
        <x:f>C23+D23/2</x:f>
        <x:v>480</x:v>
      </x:c>
      <x:c r="H23" s="16" t="n">
        <x:f>E23/D23</x:f>
        <x:v>9</x:v>
      </x:c>
      <x:c r="I23" s="16" t="n">
        <x:f>IF(B23="background","",H23-$B$4)</x:f>
        <x:v>5</x:v>
      </x:c>
      <x:c r="J23" s="2"/>
      <x:c r="K23" s="2"/>
      <x:c r="L23" s="2"/>
      <x:c r="M23" s="2"/>
      <x:c r="N23" s="2"/>
      <x:c r="O23" s="2"/>
    </x:row>
    <x:row r="24" ht="25" customHeight="1">
      <x:c r="A24" s="10" t="str">
        <x:v>D06</x:v>
      </x:c>
      <x:c r="B24" s="10" t="str">
        <x:v>decay-source-plus-background</x:v>
      </x:c>
      <x:c r="C24" s="12" t="n">
        <x:v>950</x:v>
      </x:c>
      <x:c r="D24" s="12" t="n">
        <x:v>20</x:v>
      </x:c>
      <x:c r="E24" s="12" t="n">
        <x:v>78</x:v>
      </x:c>
      <x:c r="F24" s="10" t="str">
        <x:v>constructed</x:v>
      </x:c>
      <x:c r="G24" s="15" t="n">
        <x:f>C24+D24/2</x:f>
        <x:v>960</x:v>
      </x:c>
      <x:c r="H24" s="16" t="n">
        <x:f>E24/D24</x:f>
        <x:v>3.9</x:v>
      </x:c>
      <x:c r="I24" s="16" t="n">
        <x:f>IF(B24="background","",H24-$B$4)</x:f>
        <x:v>-0.10000000000000009</x:v>
      </x:c>
      <x:c r="J24" s="2"/>
      <x:c r="K24" s="2"/>
      <x:c r="L24" s="2"/>
      <x:c r="M24" s="2"/>
      <x:c r="N24" s="2"/>
      <x:c r="O24" s="2"/>
    </x:row>
    <x:row r="25" ht="25" customHeight="1">
      <x:c r="A25" s="10" t="str">
        <x:v>D07</x:v>
      </x:c>
      <x:c r="B25" s="10" t="str">
        <x:v>decay-source-plus-background</x:v>
      </x:c>
      <x:c r="C25" s="12" t="n">
        <x:v>1190</x:v>
      </x:c>
      <x:c r="D25" s="12" t="n">
        <x:v>20</x:v>
      </x:c>
      <x:c r="E25" s="12" t="n">
        <x:v>80</x:v>
      </x:c>
      <x:c r="F25" s="10" t="str">
        <x:v>constructed</x:v>
      </x:c>
      <x:c r="G25" s="15" t="n">
        <x:f>C25+D25/2</x:f>
        <x:v>1200</x:v>
      </x:c>
      <x:c r="H25" s="16" t="n">
        <x:f>E25/D25</x:f>
        <x:v>4</x:v>
      </x:c>
      <x:c r="I25" s="16" t="n">
        <x:f>IF(B25="background","",H25-$B$4)</x:f>
        <x:v>0</x:v>
      </x:c>
      <x:c r="J25" s="2"/>
      <x:c r="K25" s="2"/>
      <x:c r="L25" s="2"/>
      <x:c r="M25" s="2"/>
      <x:c r="N25" s="2"/>
      <x:c r="O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5" customHeight="1">
      <x:c r="A28" s="3" t="str">
        <x:v>How to use these constructed records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5" customHeight="1">
      <x:c r="A29" s="2" t="str">
        <x:v>Pooled rate = total counts / total duration. Do not average the unequal-duration interval rates without weighting.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5" customHeight="1">
      <x:c r="A30" s="2" t="str">
        <x:v>Amber cells are supplied raw inputs; grey cells contain formulas. Preserve the original records before editing.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5" customHeight="1">
      <x:c r="A31" s="2" t="str">
        <x:v>Genuinely missing count or duration: keep it missing, clear that row's processed cells, and resolve it before fitting.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5" customHeight="1">
      <x:c r="A32" s="2" t="str">
        <x:v>Durations must be positive. A blank is not zero; formulas do not provide automatic expansion or missing-data repair.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5" customHeight="1">
      <x:c r="A33" s="2" t="str">
        <x:v>D01-D05 are rounded expected window counts for net rate 80 EXP[-LN(2)t/120] and background 4 counts/s.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5" customHeight="1">
      <x:c r="A34" s="2" t="str">
        <x:v>D06-D07 are deliberately constructed low-signal fluctuations, not exact expected-model values.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5" customHeight="1">
      <x:c r="A35" s="2" t="str">
        <x:v>A window rate approximates its midpoint instantaneous rate. Finite windows and integer rounding affect the fit.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5" customHeight="1">
      <x:c r="A36" s="2" t="str">
        <x:v>Keep underlying precision. Number formatting changes displayed decimals, not the stored data.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 ht="2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 ht="2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 ht="2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 ht="2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 ht="2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 ht="2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 ht="2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 ht="2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 ht="2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 ht="2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 ht="2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 ht="2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 ht="2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 ht="2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 ht="2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 ht="2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 ht="2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 ht="2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 ht="2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 ht="2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 ht="2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 ht="2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 ht="2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 ht="2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 ht="2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 ht="2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 ht="2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 ht="2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 ht="2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 ht="2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 ht="2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 ht="2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 ht="2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 ht="2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 ht="2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 ht="2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 ht="2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 ht="2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 ht="2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 ht="2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 ht="2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 ht="2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 ht="2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 ht="2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 ht="2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4.4399995803833" hidden="0" customWidth="1"/>
    <x:col min="2" max="2" width="16" hidden="0" customWidth="1"/>
    <x:col min="3" max="3" width="16.219999313354492" hidden="0" customWidth="1"/>
    <x:col min="4" max="4" width="18.440000534057617" hidden="0" customWidth="1"/>
    <x:col min="5" max="5" width="18.219999313354492" hidden="0" customWidth="1"/>
    <x:col min="6" max="6" width="15.5600004196167" hidden="0" customWidth="1"/>
    <x:col min="7" max="7" width="2.6700000762939453" hidden="0" customWidth="1"/>
    <x:col min="8" max="8" width="11.109999656677246" hidden="0" customWidth="1"/>
    <x:col min="9" max="9" width="11.109999656677246" hidden="0" customWidth="1"/>
    <x:col min="10" max="10" width="11.109999656677246" hidden="0" customWidth="1"/>
    <x:col min="11" max="11" width="11.109999656677246" hidden="0" customWidth="1"/>
    <x:col min="12" max="12" width="11.109999656677246" hidden="0" customWidth="1"/>
    <x:col min="13" max="13" width="11.109999656677246" hidden="0" customWidth="1"/>
    <x:col min="14" max="14" width="11.109999656677246" hidden="0" customWidth="1"/>
    <x:col min="15" max="15" width="11.109999656677246" hidden="0" customWidth="1"/>
  </x:cols>
  <x:sheetData>
    <x:row r="1" ht="25" customHeight="1">
      <x:c r="A1" s="3" t="str">
        <x:v>Decay: corrected rates, logarithms and a free-intercept fit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5" customHeight="1">
      <x:c r="A2" s="2" t="str">
        <x:v>Constructed teaching records, not observations. The supplied expected model and the fitted trend are distinct.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42" customHeight="1">
      <x:c r="A4" s="17" t="str">
        <x:v>Reference / counts s^-1</x:v>
      </x:c>
      <x:c r="B4" s="18" t="n">
        <x:v>80</x:v>
      </x:c>
      <x:c r="C4" s="2"/>
      <x:c r="D4" s="17" t="str">
        <x:v>Fitted lambda / s^-1</x:v>
      </x:c>
      <x:c r="E4" s="19" t="n">
        <x:f>-SLOPE(E11:E15,B11:B15)</x:f>
        <x:v>0.005774515994270116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42" customHeight="1">
      <x:c r="A5" s="17" t="str">
        <x:v>Expected half-life / s</x:v>
      </x:c>
      <x:c r="B5" s="18" t="n">
        <x:v>120</x:v>
      </x:c>
      <x:c r="C5" s="2"/>
      <x:c r="D5" s="17" t="str">
        <x:v>Fitted intercept</x:v>
      </x:c>
      <x:c r="E5" s="19" t="n">
        <x:f>INTERCEPT(E11:E15,B11:B15)</x:f>
        <x:v>-0.0006164725387267644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42" customHeight="1">
      <x:c r="A6" s="17" t="str">
        <x:v>Expected lambda / s^-1</x:v>
      </x:c>
      <x:c r="B6" s="19" t="n">
        <x:f>LN(2)/B5</x:f>
        <x:v>0.0057762265046662105</x:v>
      </x:c>
      <x:c r="C6" s="2"/>
      <x:c r="D6" s="17" t="str">
        <x:v>Fitted half-life / s</x:v>
      </x:c>
      <x:c r="E6" s="20" t="n">
        <x:f>LN(2)/E4</x:f>
        <x:v>120.03554605229859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5" customHeight="1">
      <x:c r="A8" s="2" t="str">
        <x:v>Fit only the explicitly selected five positive records (rows 11-15). Do not force the intercept to zero.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 ht="48" customHeight="1">
      <x:c r="A10" s="9" t="str">
        <x:v>Record</x:v>
      </x:c>
      <x:c r="B10" s="9" t="str">
        <x:v>Midpoint / s</x:v>
      </x:c>
      <x:c r="C10" s="9" t="str">
        <x:v>Net rate / counts s^-1</x:v>
      </x:c>
      <x:c r="D10" s="9" t="str">
        <x:v>Rate / reference (dimensionless)</x:v>
      </x:c>
      <x:c r="E10" s="9" t="str">
        <x:v>LN(rate / reference)</x:v>
      </x:c>
      <x:c r="F10" s="9" t="str">
        <x:v>Log status</x:v>
      </x:c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5" customHeight="1">
      <x:c r="A11" s="13" t="str">
        <x:f>Rates!A19</x:f>
        <x:v>D01</x:v>
      </x:c>
      <x:c r="B11" s="21" t="n">
        <x:f>Rates!G19</x:f>
        <x:v>2</x:v>
      </x:c>
      <x:c r="C11" s="22" t="n">
        <x:f>Rates!I19</x:f>
        <x:v>79</x:v>
      </x:c>
      <x:c r="D11" s="20" t="n">
        <x:f>C11/$B$4</x:f>
        <x:v>0.9875</x:v>
      </x:c>
      <x:c r="E11" s="20" t="n">
        <x:f>IF(C11&gt;0,LN(D11),"")</x:f>
        <x:v>-0.012578782206860073</x:v>
      </x:c>
      <x:c r="F11" s="23" t="str">
        <x:f>IF(C11&gt;0,"positive","not logged")</x:f>
        <x:v>positive</x:v>
      </x:c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5" customHeight="1">
      <x:c r="A12" s="13" t="str">
        <x:f>Rates!A20</x:f>
        <x:v>D02</x:v>
      </x:c>
      <x:c r="B12" s="21" t="n">
        <x:f>Rates!G20</x:f>
        <x:v>120</x:v>
      </x:c>
      <x:c r="C12" s="22" t="n">
        <x:f>Rates!I20</x:f>
        <x:v>40</x:v>
      </x:c>
      <x:c r="D12" s="20" t="n">
        <x:f>C12/$B$4</x:f>
        <x:v>0.5</x:v>
      </x:c>
      <x:c r="E12" s="20" t="n">
        <x:f>IF(C12&gt;0,LN(D12),"")</x:f>
        <x:v>-0.6931471805599453</x:v>
      </x:c>
      <x:c r="F12" s="23" t="str">
        <x:f>IF(C12&gt;0,"positive","not logged")</x:f>
        <x:v>positive</x:v>
      </x:c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5" customHeight="1">
      <x:c r="A13" s="13" t="str">
        <x:f>Rates!A21</x:f>
        <x:v>D03</x:v>
      </x:c>
      <x:c r="B13" s="21" t="n">
        <x:f>Rates!G21</x:f>
        <x:v>240</x:v>
      </x:c>
      <x:c r="C13" s="22" t="n">
        <x:f>Rates!I21</x:f>
        <x:v>20</x:v>
      </x:c>
      <x:c r="D13" s="20" t="n">
        <x:f>C13/$B$4</x:f>
        <x:v>0.25</x:v>
      </x:c>
      <x:c r="E13" s="20" t="n">
        <x:f>IF(C13&gt;0,LN(D13),"")</x:f>
        <x:v>-1.3862943611198906</x:v>
      </x:c>
      <x:c r="F13" s="23" t="str">
        <x:f>IF(C13&gt;0,"positive","not logged")</x:f>
        <x:v>positive</x:v>
      </x:c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5" customHeight="1">
      <x:c r="A14" s="13" t="str">
        <x:f>Rates!A22</x:f>
        <x:v>D04</x:v>
      </x:c>
      <x:c r="B14" s="21" t="n">
        <x:f>Rates!G22</x:f>
        <x:v>360</x:v>
      </x:c>
      <x:c r="C14" s="22" t="n">
        <x:f>Rates!I22</x:f>
        <x:v>10</x:v>
      </x:c>
      <x:c r="D14" s="20" t="n">
        <x:f>C14/$B$4</x:f>
        <x:v>0.125</x:v>
      </x:c>
      <x:c r="E14" s="20" t="n">
        <x:f>IF(C14&gt;0,LN(D14),"")</x:f>
        <x:v>-2.0794415416798357</x:v>
      </x:c>
      <x:c r="F14" s="23" t="str">
        <x:f>IF(C14&gt;0,"positive","not logged")</x:f>
        <x:v>positive</x:v>
      </x:c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5" customHeight="1">
      <x:c r="A15" s="13" t="str">
        <x:f>Rates!A23</x:f>
        <x:v>D05</x:v>
      </x:c>
      <x:c r="B15" s="21" t="n">
        <x:f>Rates!G23</x:f>
        <x:v>480</x:v>
      </x:c>
      <x:c r="C15" s="22" t="n">
        <x:f>Rates!I23</x:f>
        <x:v>5</x:v>
      </x:c>
      <x:c r="D15" s="20" t="n">
        <x:f>C15/$B$4</x:f>
        <x:v>0.0625</x:v>
      </x:c>
      <x:c r="E15" s="20" t="n">
        <x:f>IF(C15&gt;0,LN(D15),"")</x:f>
        <x:v>-2.772588722239781</x:v>
      </x:c>
      <x:c r="F15" s="23" t="str">
        <x:f>IF(C15&gt;0,"positive","not logged")</x:f>
        <x:v>positive</x:v>
      </x:c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25" customHeight="1">
      <x:c r="A16" s="13" t="str">
        <x:f>Rates!A24</x:f>
        <x:v>D06</x:v>
      </x:c>
      <x:c r="B16" s="21" t="n">
        <x:f>Rates!G24</x:f>
        <x:v>960</x:v>
      </x:c>
      <x:c r="C16" s="24" t="n">
        <x:f>Rates!I24</x:f>
        <x:v>-0.10000000000000009</x:v>
      </x:c>
      <x:c r="D16" s="25" t="n">
        <x:f>C16/$B$4</x:f>
        <x:v>-0.0012500000000000011</x:v>
      </x:c>
      <x:c r="E16" s="25" t="str">
        <x:f>IF(C16&gt;0,LN(D16),"")</x:f>
      </x:c>
      <x:c r="F16" s="26" t="str">
        <x:f>IF(C16&gt;0,"positive","not logged")</x:f>
        <x:v>not logged</x:v>
      </x:c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25" customHeight="1">
      <x:c r="A17" s="13" t="str">
        <x:f>Rates!A25</x:f>
        <x:v>D07</x:v>
      </x:c>
      <x:c r="B17" s="21" t="n">
        <x:f>Rates!G25</x:f>
        <x:v>1200</x:v>
      </x:c>
      <x:c r="C17" s="24" t="n">
        <x:f>Rates!I25</x:f>
        <x:v>0</x:v>
      </x:c>
      <x:c r="D17" s="25" t="n">
        <x:f>C17/$B$4</x:f>
        <x:v>0</x:v>
      </x:c>
      <x:c r="E17" s="25" t="str">
        <x:f>IF(C17&gt;0,LN(D17),"")</x:f>
      </x:c>
      <x:c r="F17" s="26" t="str">
        <x:f>IF(C17&gt;0,"positive","not logged")</x:f>
        <x:v>not logged</x:v>
      </x:c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25" customHeight="1">
      <x:c r="A19" s="2" t="str">
        <x:v>Nonpositive net estimates remain in the data. Their logarithms are blank; they do not mean negative activity.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48" customHeight="1">
      <x:c r="A21" s="9" t="str">
        <x:v>Model time / s</x:v>
      </x:c>
      <x:c r="B21" s="9" t="str">
        <x:v>Expected net / counts s^-1</x:v>
      </x:c>
      <x:c r="C21" s="9" t="str">
        <x:v>Expected total / counts s^-1</x:v>
      </x:c>
      <x:c r="D21" s="9" t="str">
        <x:v>Fitted net / counts s^-1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5" customHeight="1">
      <x:c r="A22" s="27" t="n">
        <x:v>0</x:v>
      </x:c>
      <x:c r="B22" s="20" t="n">
        <x:f>$B$4*EXP(-$B$6*A22)</x:f>
        <x:v>80</x:v>
      </x:c>
      <x:c r="C22" s="20" t="n">
        <x:f>B22+Rates!$B$4</x:f>
        <x:v>84</x:v>
      </x:c>
      <x:c r="D22" s="20" t="n">
        <x:f>$B$4*EXP($E$5-$E$4*A22)</x:f>
        <x:v>79.9506973953142</x:v>
      </x:c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5" customHeight="1">
      <x:c r="A23" s="27" t="n">
        <x:v>20</x:v>
      </x:c>
      <x:c r="B23" s="20" t="n">
        <x:f>$B$4*EXP(-$B$6*A23)</x:f>
        <x:v>71.27189745122715</x:v>
      </x:c>
      <x:c r="C23" s="20" t="n">
        <x:f>B23+Rates!$B$4</x:f>
        <x:v>75.27189745122715</x:v>
      </x:c>
      <x:c r="D23" s="20" t="n">
        <x:f>$B$4*EXP($E$5-$E$4*A23)</x:f>
        <x:v>71.23041058938685</x:v>
      </x:c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25" customHeight="1">
      <x:c r="A24" s="27" t="n">
        <x:v>40</x:v>
      </x:c>
      <x:c r="B24" s="20" t="n">
        <x:f>$B$4*EXP(-$B$6*A24)</x:f>
        <x:v>63.49604207872798</x:v>
      </x:c>
      <x:c r="C24" s="20" t="n">
        <x:f>B24+Rates!$B$4</x:f>
        <x:v>67.49604207872798</x:v>
      </x:c>
      <x:c r="D24" s="20" t="n">
        <x:f>$B$4*EXP($E$5-$E$4*A24)</x:f>
        <x:v>63.46125247220171</x:v>
      </x:c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5" customHeight="1">
      <x:c r="A25" s="27" t="n">
        <x:v>60</x:v>
      </x:c>
      <x:c r="B25" s="20" t="n">
        <x:f>$B$4*EXP(-$B$6*A25)</x:f>
        <x:v>56.5685424949238</x:v>
      </x:c>
      <x:c r="C25" s="20" t="n">
        <x:f>B25+Rates!$B$4</x:f>
        <x:v>60.5685424949238</x:v>
      </x:c>
      <x:c r="D25" s="20" t="n">
        <x:f>$B$4*EXP($E$5-$E$4*A25)</x:f>
        <x:v>56.539482673438215</x:v>
      </x:c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5" customHeight="1">
      <x:c r="A26" s="27" t="n">
        <x:v>80</x:v>
      </x:c>
      <x:c r="B26" s="20" t="n">
        <x:f>$B$4*EXP(-$B$6*A26)</x:f>
        <x:v>50.39684199579493</x:v>
      </x:c>
      <x:c r="C26" s="20" t="n">
        <x:f>B26+Rates!$B$4</x:f>
        <x:v>54.39684199579493</x:v>
      </x:c>
      <x:c r="D26" s="20" t="n">
        <x:f>$B$4*EXP($E$5-$E$4*A26)</x:f>
        <x:v>50.372675868322865</x:v>
      </x:c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5" customHeight="1">
      <x:c r="A27" s="27" t="n">
        <x:v>100</x:v>
      </x:c>
      <x:c r="B27" s="20" t="n">
        <x:f>$B$4*EXP(-$B$6*A27)</x:f>
        <x:v>44.89848193237492</x:v>
      </x:c>
      <x:c r="C27" s="20" t="n">
        <x:f>B27+Rates!$B$4</x:f>
        <x:v>48.89848193237492</x:v>
      </x:c>
      <x:c r="D27" s="20" t="n">
        <x:f>$B$4*EXP($E$5-$E$4*A27)</x:f>
        <x:v>44.878487636519694</x:v>
      </x:c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5" customHeight="1">
      <x:c r="A28" s="27" t="n">
        <x:v>120</x:v>
      </x:c>
      <x:c r="B28" s="20" t="n">
        <x:f>$B$4*EXP(-$B$6*A28)</x:f>
        <x:v>40</x:v>
      </x:c>
      <x:c r="C28" s="20" t="n">
        <x:f>B28+Rates!$B$4</x:f>
        <x:v>44</x:v>
      </x:c>
      <x:c r="D28" s="20" t="n">
        <x:f>$B$4*EXP($E$5-$E$4*A28)</x:f>
        <x:v>39.983554929783196</x:v>
      </x:c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5" customHeight="1">
      <x:c r="A29" s="27" t="n">
        <x:v>140</x:v>
      </x:c>
      <x:c r="B29" s="20" t="n">
        <x:f>$B$4*EXP(-$B$6*A29)</x:f>
        <x:v>35.635948725613574</x:v>
      </x:c>
      <x:c r="C29" s="20" t="n">
        <x:f>B29+Rates!$B$4</x:f>
        <x:v>39.635948725613574</x:v>
      </x:c>
      <x:c r="D29" s="20" t="n">
        <x:f>$B$4*EXP($E$5-$E$4*A29)</x:f>
        <x:v>35.62251646648775</x:v>
      </x:c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5" customHeight="1">
      <x:c r="A30" s="27" t="n">
        <x:v>160</x:v>
      </x:c>
      <x:c r="B30" s="20" t="n">
        <x:f>$B$4*EXP(-$B$6*A30)</x:f>
        <x:v>31.74802103936399</x:v>
      </x:c>
      <x:c r="C30" s="20" t="n">
        <x:f>B30+Rates!$B$4</x:f>
        <x:v>35.74802103936399</x:v>
      </x:c>
      <x:c r="D30" s="20" t="n">
        <x:f>$B$4*EXP($E$5-$E$4*A30)</x:f>
        <x:v>31.737139972512992</x:v>
      </x:c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5" customHeight="1">
      <x:c r="A31" s="27" t="n">
        <x:v>180</x:v>
      </x:c>
      <x:c r="B31" s="20" t="n">
        <x:f>$B$4*EXP(-$B$6*A31)</x:f>
        <x:v>28.284271247461902</x:v>
      </x:c>
      <x:c r="C31" s="20" t="n">
        <x:f>B31+Rates!$B$4</x:f>
        <x:v>32.2842712474619</x:v>
      </x:c>
      <x:c r="D31" s="20" t="n">
        <x:f>$B$4*EXP($E$5-$E$4*A31)</x:f>
        <x:v>28.275544614666934</x:v>
      </x:c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5" customHeight="1">
      <x:c r="A32" s="27" t="n">
        <x:v>200</x:v>
      </x:c>
      <x:c r="B32" s="20" t="n">
        <x:f>$B$4*EXP(-$B$6*A32)</x:f>
        <x:v>25.198420997897465</x:v>
      </x:c>
      <x:c r="C32" s="20" t="n">
        <x:f>B32+Rates!$B$4</x:f>
        <x:v>29.198420997897465</x:v>
      </x:c>
      <x:c r="D32" s="20" t="n">
        <x:f>$B$4*EXP($E$5-$E$4*A32)</x:f>
        <x:v>25.191508243920502</x:v>
      </x:c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5" customHeight="1">
      <x:c r="A33" s="27" t="n">
        <x:v>220</x:v>
      </x:c>
      <x:c r="B33" s="20" t="n">
        <x:f>$B$4*EXP(-$B$6*A33)</x:f>
        <x:v>22.44924096618746</x:v>
      </x:c>
      <x:c r="C33" s="20" t="n">
        <x:f>B33+Rates!$B$4</x:f>
        <x:v>26.44924096618746</x:v>
      </x:c>
      <x:c r="D33" s="20" t="n">
        <x:f>$B$4*EXP($E$5-$E$4*A33)</x:f>
        <x:v>22.44385019817912</x:v>
      </x:c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5" customHeight="1">
      <x:c r="A34" s="27" t="n">
        <x:v>240</x:v>
      </x:c>
      <x:c r="B34" s="20" t="n">
        <x:f>$B$4*EXP(-$B$6*A34)</x:f>
        <x:v>20</x:v>
      </x:c>
      <x:c r="C34" s="20" t="n">
        <x:f>B34+Rates!$B$4</x:f>
        <x:v>24</x:v>
      </x:c>
      <x:c r="D34" s="20" t="n">
        <x:f>$B$4*EXP($E$5-$E$4*A34)</x:f>
        <x:v>19.99588142325181</x:v>
      </x:c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5" customHeight="1">
      <x:c r="A35" s="27" t="n">
        <x:v>260</x:v>
      </x:c>
      <x:c r="B35" s="20" t="n">
        <x:f>$B$4*EXP(-$B$6*A35)</x:f>
        <x:v>17.81797436280679</x:v>
      </x:c>
      <x:c r="C35" s="20" t="n">
        <x:f>B35+Rates!$B$4</x:f>
        <x:v>21.81797436280679</x:v>
      </x:c>
      <x:c r="D35" s="20" t="n">
        <x:f>$B$4*EXP($E$5-$E$4*A35)</x:f>
        <x:v>17.814914569568177</x:v>
      </x:c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5" customHeight="1">
      <x:c r="A36" s="27" t="n">
        <x:v>280</x:v>
      </x:c>
      <x:c r="B36" s="20" t="n">
        <x:f>$B$4*EXP(-$B$6*A36)</x:f>
        <x:v>15.874010519681995</x:v>
      </x:c>
      <x:c r="C36" s="20" t="n">
        <x:f>B36+Rates!$B$4</x:f>
        <x:v>19.874010519681995</x:v>
      </x:c>
      <x:c r="D36" s="20" t="n">
        <x:f>$B$4*EXP($E$5-$E$4*A36)</x:f>
        <x:v>15.871827523040007</x:v>
      </x:c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5" customHeight="1">
      <x:c r="A37" s="27" t="n">
        <x:v>300</x:v>
      </x:c>
      <x:c r="B37" s="20" t="n">
        <x:f>$B$4*EXP(-$B$6*A37)</x:f>
        <x:v>14.142135623730955</x:v>
      </x:c>
      <x:c r="C37" s="20" t="n">
        <x:f>B37+Rates!$B$4</x:f>
        <x:v>18.142135623730955</x:v>
      </x:c>
      <x:c r="D37" s="20" t="n">
        <x:f>$B$4*EXP($E$5-$E$4*A37)</x:f>
        <x:v>14.140674541962543</x:v>
      </x:c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5" customHeight="1">
      <x:c r="A38" s="27" t="n">
        <x:v>320</x:v>
      </x:c>
      <x:c r="B38" s="20" t="n">
        <x:f>$B$4*EXP(-$B$6*A38)</x:f>
        <x:v>12.599210498948734</x:v>
      </x:c>
      <x:c r="C38" s="20" t="n">
        <x:f>B38+Rates!$B$4</x:f>
        <x:v>16.599210498948736</x:v>
      </x:c>
      <x:c r="D38" s="20" t="n">
        <x:f>$B$4*EXP($E$5-$E$4*A38)</x:f>
        <x:v>12.59833980752637</x:v>
      </x:c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5" customHeight="1">
      <x:c r="A39" s="27" t="n">
        <x:v>340</x:v>
      </x:c>
      <x:c r="B39" s="20" t="n">
        <x:f>$B$4*EXP(-$B$6*A39)</x:f>
        <x:v>11.22462048309373</x:v>
      </x:c>
      <x:c r="C39" s="20" t="n">
        <x:f>B39+Rates!$B$4</x:f>
        <x:v>15.22462048309373</x:v>
      </x:c>
      <x:c r="D39" s="20" t="n">
        <x:f>$B$4*EXP($E$5-$E$4*A39)</x:f>
        <x:v>11.22422876185336</x:v>
      </x:c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5" customHeight="1">
      <x:c r="A40" s="27" t="n">
        <x:v>360</x:v>
      </x:c>
      <x:c r="B40" s="20" t="n">
        <x:f>$B$4*EXP(-$B$6*A40)</x:f>
        <x:v>10.000000000000002</x:v>
      </x:c>
      <x:c r="C40" s="20" t="n">
        <x:f>B40+Rates!$B$4</x:f>
        <x:v>14.000000000000002</x:v>
      </x:c>
      <x:c r="D40" s="20" t="n">
        <x:f>$B$4*EXP($E$5-$E$4*A40)</x:f>
        <x:v>9.999993112041048</x:v>
      </x:c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5" customHeight="1">
      <x:c r="A41" s="27" t="n">
        <x:v>380</x:v>
      </x:c>
      <x:c r="B41" s="20" t="n">
        <x:f>$B$4*EXP(-$B$6*A41)</x:f>
        <x:v>8.908987181403397</x:v>
      </x:c>
      <x:c r="C41" s="20" t="n">
        <x:f>B41+Rates!$B$4</x:f>
        <x:v>12.908987181403397</x:v>
      </x:c>
      <x:c r="D41" s="20" t="n">
        <x:f>$B$4*EXP($E$5-$E$4*A41)</x:f>
        <x:v>8.90928582823683</x:v>
      </x:c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5" customHeight="1">
      <x:c r="A42" s="27" t="n">
        <x:v>400</x:v>
      </x:c>
      <x:c r="B42" s="20" t="n">
        <x:f>$B$4*EXP(-$B$6*A42)</x:f>
        <x:v>7.937005259840997</x:v>
      </x:c>
      <x:c r="C42" s="20" t="n">
        <x:f>B42+Rates!$B$4</x:f>
        <x:v>11.937005259840998</x:v>
      </x:c>
      <x:c r="D42" s="20" t="n">
        <x:f>$B$4*EXP($E$5-$E$4*A42)</x:f>
        <x:v>7.937542864269105</x:v>
      </x:c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36" customHeight="1">
      <x:c r="A43" s="27" t="n">
        <x:v>420</x:v>
      </x:c>
      <x:c r="B43" s="20" t="n">
        <x:f>$B$4*EXP(-$B$6*A43)</x:f>
        <x:v>7.071067811865477</x:v>
      </x:c>
      <x:c r="C43" s="20" t="n">
        <x:f>B43+Rates!$B$4</x:f>
        <x:v>11.071067811865477</x:v>
      </x:c>
      <x:c r="D43" s="20" t="n">
        <x:f>$B$4*EXP($E$5-$E$4*A43)</x:f>
        <x:v>7.071788686184535</x:v>
      </x:c>
      <x:c r="E43" s="2"/>
      <x:c r="F43" s="2"/>
      <x:c r="G43" s="2"/>
      <x:c r="H43" s="17" t="str">
        <x:f>"LN(r / reference) = "&amp;TEXT($E$5,"0.000000")&amp;" - "&amp;TEXT($E$4,"0.000000000")&amp;" t; t in s"</x:f>
        <x:v>LN(r / reference) = -0.000616 - 0.005774516 t; t in s</x:v>
      </x:c>
      <x:c r="I43" s="17"/>
      <x:c r="J43" s="17"/>
      <x:c r="K43" s="17"/>
      <x:c r="L43" s="17"/>
      <x:c r="M43" s="17"/>
      <x:c r="N43" s="17"/>
      <x:c r="O43" s="17"/>
    </x:row>
    <x:row r="44" ht="25" customHeight="1">
      <x:c r="A44" s="27" t="n">
        <x:v>440</x:v>
      </x:c>
      <x:c r="B44" s="20" t="n">
        <x:f>$B$4*EXP(-$B$6*A44)</x:f>
        <x:v>6.299605249474367</x:v>
      </x:c>
      <x:c r="C44" s="20" t="n">
        <x:f>B44+Rates!$B$4</x:f>
        <x:v>10.299605249474368</x:v>
      </x:c>
      <x:c r="D44" s="20" t="n">
        <x:f>$B$4*EXP($E$5-$E$4*A44)</x:f>
        <x:v>6.300463011944003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5" customHeight="1">
      <x:c r="A45" s="27" t="n">
        <x:v>460</x:v>
      </x:c>
      <x:c r="B45" s="20" t="n">
        <x:f>$B$4*EXP(-$B$6*A45)</x:f>
        <x:v>5.612310241546867</x:v>
      </x:c>
      <x:c r="C45" s="20" t="n">
        <x:f>B45+Rates!$B$4</x:f>
        <x:v>9.612310241546867</x:v>
      </x:c>
      <x:c r="D45" s="20" t="n">
        <x:f>$B$4*EXP($E$5-$E$4*A45)</x:f>
        <x:v>5.613266448759192</x:v>
      </x:c>
      <x:c r="E45" s="2"/>
      <x:c r="F45" s="2"/>
      <x:c r="G45" s="2"/>
      <x:c r="H45" s="2" t="str">
        <x:v>Chart helper ranges: formula references preserve editable inputs and numeric X values.</x:v>
      </x:c>
      <x:c r="I45" s="2"/>
      <x:c r="J45" s="2"/>
      <x:c r="K45" s="2"/>
      <x:c r="L45" s="2"/>
      <x:c r="M45" s="2"/>
      <x:c r="N45" s="2"/>
      <x:c r="O45" s="2"/>
    </x:row>
    <x:row r="46" ht="48" customHeight="1">
      <x:c r="A46" s="27" t="n">
        <x:v>480</x:v>
      </x:c>
      <x:c r="B46" s="20" t="n">
        <x:f>$B$4*EXP(-$B$6*A46)</x:f>
        <x:v>5</x:v>
      </x:c>
      <x:c r="C46" s="20" t="n">
        <x:f>B46+Rates!$B$4</x:f>
        <x:v>9</x:v>
      </x:c>
      <x:c r="D46" s="20" t="n">
        <x:f>$B$4*EXP($E$5-$E$4*A46)</x:f>
        <x:v>5.00102296688885</x:v>
      </x:c>
      <x:c r="E46" s="2"/>
      <x:c r="F46" s="2"/>
      <x:c r="G46" s="2"/>
      <x:c r="H46" s="9" t="str">
        <x:v>Time / s</x:v>
      </x:c>
      <x:c r="I46" s="9" t="str">
        <x:v>Constructed corrected rates</x:v>
      </x:c>
      <x:c r="J46" s="9" t="str">
        <x:v>Expected net model</x:v>
      </x:c>
      <x:c r="K46" s="9" t="str">
        <x:v>Free-intercept fitted net</x:v>
      </x:c>
      <x:c r="L46" s="2"/>
      <x:c r="M46" s="2"/>
      <x:c r="N46" s="2"/>
      <x:c r="O46" s="2"/>
    </x:row>
    <x:row r="47" ht="25" customHeight="1">
      <x:c r="A47" s="27" t="n">
        <x:v>500</x:v>
      </x:c>
      <x:c r="B47" s="20" t="n">
        <x:f>$B$4*EXP(-$B$6*A47)</x:f>
        <x:v>4.454493590701698</x:v>
      </x:c>
      <x:c r="C47" s="20" t="n">
        <x:f>B47+Rates!$B$4</x:f>
        <x:v>8.454493590701698</x:v>
      </x:c>
      <x:c r="D47" s="20" t="n">
        <x:f>$B$4*EXP($E$5-$E$4*A47)</x:f>
        <x:v>4.4555573735286025</x:v>
      </x:c>
      <x:c r="E47" s="2"/>
      <x:c r="F47" s="2"/>
      <x:c r="G47" s="2"/>
      <x:c r="H47" s="20" t="n">
        <x:f>A22</x:f>
        <x:v>0</x:v>
      </x:c>
      <x:c r="I47" s="20"/>
      <x:c r="J47" s="20" t="n">
        <x:f>$B$4*EXP(-$B$6*H47)</x:f>
        <x:v>80</x:v>
      </x:c>
      <x:c r="K47" s="20" t="n">
        <x:f>$B$4*EXP($E$5-$E$4*H47)</x:f>
        <x:v>79.9506973953142</x:v>
      </x:c>
      <x:c r="L47" s="2"/>
      <x:c r="M47" s="2"/>
      <x:c r="N47" s="2"/>
      <x:c r="O47" s="2"/>
    </x:row>
    <x:row r="48" ht="25" customHeight="1">
      <x:c r="A48" s="27" t="n">
        <x:v>520</x:v>
      </x:c>
      <x:c r="B48" s="20" t="n">
        <x:f>$B$4*EXP(-$B$6*A48)</x:f>
        <x:v>3.9685026299205</x:v>
      </x:c>
      <x:c r="C48" s="20" t="n">
        <x:f>B48+Rates!$B$4</x:f>
        <x:v>7.968502629920501</x:v>
      </x:c>
      <x:c r="D48" s="20" t="n">
        <x:f>$B$4*EXP($E$5-$E$4*A48)</x:f>
        <x:v>3.9695861507220975</x:v>
      </x:c>
      <x:c r="E48" s="2"/>
      <x:c r="F48" s="2"/>
      <x:c r="G48" s="2"/>
      <x:c r="H48" s="20" t="n">
        <x:f>A23</x:f>
        <x:v>20</x:v>
      </x:c>
      <x:c r="I48" s="20"/>
      <x:c r="J48" s="20" t="n">
        <x:f>$B$4*EXP(-$B$6*H48)</x:f>
        <x:v>71.27189745122715</x:v>
      </x:c>
      <x:c r="K48" s="20" t="n">
        <x:f>$B$4*EXP($E$5-$E$4*H48)</x:f>
        <x:v>71.23041058938685</x:v>
      </x:c>
      <x:c r="L48" s="2"/>
      <x:c r="M48" s="2"/>
      <x:c r="N48" s="2"/>
      <x:c r="O48" s="2"/>
    </x:row>
    <x:row r="49" ht="25" customHeight="1">
      <x:c r="A49" s="27" t="n">
        <x:v>540</x:v>
      </x:c>
      <x:c r="B49" s="20" t="n">
        <x:f>$B$4*EXP(-$B$6*A49)</x:f>
        <x:v>3.5355339059327378</x:v>
      </x:c>
      <x:c r="C49" s="20" t="n">
        <x:f>B49+Rates!$B$4</x:f>
        <x:v>7.535533905932738</x:v>
      </x:c>
      <x:c r="D49" s="20" t="n">
        <x:f>$B$4*EXP($E$5-$E$4*A49)</x:f>
        <x:v>3.536620199668834</x:v>
      </x:c>
      <x:c r="E49" s="2"/>
      <x:c r="F49" s="2"/>
      <x:c r="G49" s="2"/>
      <x:c r="H49" s="20" t="n">
        <x:f>A24</x:f>
        <x:v>40</x:v>
      </x:c>
      <x:c r="I49" s="20"/>
      <x:c r="J49" s="20" t="n">
        <x:f>$B$4*EXP(-$B$6*H49)</x:f>
        <x:v>63.49604207872798</x:v>
      </x:c>
      <x:c r="K49" s="20" t="n">
        <x:f>$B$4*EXP($E$5-$E$4*H49)</x:f>
        <x:v>63.46125247220171</x:v>
      </x:c>
      <x:c r="L49" s="2"/>
      <x:c r="M49" s="2"/>
      <x:c r="N49" s="2"/>
      <x:c r="O49" s="2"/>
    </x:row>
    <x:row r="50" ht="25" customHeight="1">
      <x:c r="A50" s="27" t="n">
        <x:v>560</x:v>
      </x:c>
      <x:c r="B50" s="20" t="n">
        <x:f>$B$4*EXP(-$B$6*A50)</x:f>
        <x:v>3.1498026247371835</x:v>
      </x:c>
      <x:c r="C50" s="20" t="n">
        <x:f>B50+Rates!$B$4</x:f>
        <x:v>7.149802624737184</x:v>
      </x:c>
      <x:c r="D50" s="20" t="n">
        <x:f>$B$4*EXP($E$5-$E$4*A50)</x:f>
        <x:v>3.1508781927885305</x:v>
      </x:c>
      <x:c r="E50" s="2"/>
      <x:c r="F50" s="2"/>
      <x:c r="G50" s="2"/>
      <x:c r="H50" s="20" t="n">
        <x:f>A25</x:f>
        <x:v>60</x:v>
      </x:c>
      <x:c r="I50" s="20"/>
      <x:c r="J50" s="20" t="n">
        <x:f>$B$4*EXP(-$B$6*H50)</x:f>
        <x:v>56.5685424949238</x:v>
      </x:c>
      <x:c r="K50" s="20" t="n">
        <x:f>$B$4*EXP($E$5-$E$4*H50)</x:f>
        <x:v>56.539482673438215</x:v>
      </x:c>
      <x:c r="L50" s="2"/>
      <x:c r="M50" s="2"/>
      <x:c r="N50" s="2"/>
      <x:c r="O50" s="2"/>
    </x:row>
    <x:row r="51" ht="25" customHeight="1">
      <x:c r="A51" s="27" t="n">
        <x:v>580</x:v>
      </x:c>
      <x:c r="B51" s="20" t="n">
        <x:f>$B$4*EXP(-$B$6*A51)</x:f>
        <x:v>2.806155120773433</x:v>
      </x:c>
      <x:c r="C51" s="20" t="n">
        <x:f>B51+Rates!$B$4</x:f>
        <x:v>6.8061551207734325</x:v>
      </x:c>
      <x:c r="D51" s="20" t="n">
        <x:f>$B$4*EXP($E$5-$E$4*A51)</x:f>
        <x:v>2.80720937654543</x:v>
      </x:c>
      <x:c r="E51" s="2"/>
      <x:c r="F51" s="2"/>
      <x:c r="G51" s="2"/>
      <x:c r="H51" s="20" t="n">
        <x:f>A26</x:f>
        <x:v>80</x:v>
      </x:c>
      <x:c r="I51" s="20"/>
      <x:c r="J51" s="20" t="n">
        <x:f>$B$4*EXP(-$B$6*H51)</x:f>
        <x:v>50.39684199579493</x:v>
      </x:c>
      <x:c r="K51" s="20" t="n">
        <x:f>$B$4*EXP($E$5-$E$4*H51)</x:f>
        <x:v>50.372675868322865</x:v>
      </x:c>
      <x:c r="L51" s="2"/>
      <x:c r="M51" s="2"/>
      <x:c r="N51" s="2"/>
      <x:c r="O51" s="2"/>
    </x:row>
    <x:row r="52" ht="25" customHeight="1">
      <x:c r="A52" s="27" t="n">
        <x:v>600</x:v>
      </x:c>
      <x:c r="B52" s="20" t="n">
        <x:f>$B$4*EXP(-$B$6*A52)</x:f>
        <x:v>2.500000000000001</x:v>
      </x:c>
      <x:c r="C52" s="20" t="n">
        <x:f>B52+Rates!$B$4</x:f>
        <x:v>6.500000000000001</x:v>
      </x:c>
      <x:c r="D52" s="20" t="n">
        <x:f>$B$4*EXP($E$5-$E$4*A52)</x:f>
        <x:v>2.5010247942305868</x:v>
      </x:c>
      <x:c r="E52" s="2"/>
      <x:c r="F52" s="2"/>
      <x:c r="G52" s="2"/>
      <x:c r="H52" s="20" t="n">
        <x:f>A27</x:f>
        <x:v>100</x:v>
      </x:c>
      <x:c r="I52" s="20"/>
      <x:c r="J52" s="20" t="n">
        <x:f>$B$4*EXP(-$B$6*H52)</x:f>
        <x:v>44.89848193237492</x:v>
      </x:c>
      <x:c r="K52" s="20" t="n">
        <x:f>$B$4*EXP($E$5-$E$4*H52)</x:f>
        <x:v>44.878487636519694</x:v>
      </x:c>
      <x:c r="L52" s="2"/>
      <x:c r="M52" s="2"/>
      <x:c r="N52" s="2"/>
      <x:c r="O52" s="2"/>
    </x:row>
    <x:row r="53" ht="25" customHeight="1">
      <x:c r="A53" s="27" t="n">
        <x:v>620</x:v>
      </x:c>
      <x:c r="B53" s="20" t="n">
        <x:f>$B$4*EXP(-$B$6*A53)</x:f>
        <x:v>2.2272467953508484</x:v>
      </x:c>
      <x:c r="C53" s="20" t="n">
        <x:f>B53+Rates!$B$4</x:f>
        <x:v>6.227246795350848</x:v>
      </x:c>
      <x:c r="D53" s="20" t="n">
        <x:f>$B$4*EXP($E$5-$E$4*A53)</x:f>
        <x:v>2.2282360103305674</x:v>
      </x:c>
      <x:c r="E53" s="2"/>
      <x:c r="F53" s="2"/>
      <x:c r="G53" s="2"/>
      <x:c r="H53" s="20" t="n">
        <x:f>A28</x:f>
        <x:v>120</x:v>
      </x:c>
      <x:c r="I53" s="20"/>
      <x:c r="J53" s="20" t="n">
        <x:f>$B$4*EXP(-$B$6*H53)</x:f>
        <x:v>40</x:v>
      </x:c>
      <x:c r="K53" s="20" t="n">
        <x:f>$B$4*EXP($E$5-$E$4*H53)</x:f>
        <x:v>39.983554929783196</x:v>
      </x:c>
      <x:c r="L53" s="2"/>
      <x:c r="M53" s="2"/>
      <x:c r="N53" s="2"/>
      <x:c r="O53" s="2"/>
    </x:row>
    <x:row r="54" ht="25" customHeight="1">
      <x:c r="A54" s="27" t="n">
        <x:v>640</x:v>
      </x:c>
      <x:c r="B54" s="20" t="n">
        <x:f>$B$4*EXP(-$B$6*A54)</x:f>
        <x:v>1.9842513149602499</x:v>
      </x:c>
      <x:c r="C54" s="20" t="n">
        <x:f>B54+Rates!$B$4</x:f>
        <x:v>5.98425131496025</x:v>
      </x:c>
      <x:c r="D54" s="20" t="n">
        <x:f>$B$4*EXP($E$5-$E$4*A54)</x:f>
        <x:v>1.985200518278479</x:v>
      </x:c>
      <x:c r="E54" s="2"/>
      <x:c r="F54" s="2"/>
      <x:c r="G54" s="2"/>
      <x:c r="H54" s="20" t="n">
        <x:f>A29</x:f>
        <x:v>140</x:v>
      </x:c>
      <x:c r="I54" s="20"/>
      <x:c r="J54" s="20" t="n">
        <x:f>$B$4*EXP(-$B$6*H54)</x:f>
        <x:v>35.635948725613574</x:v>
      </x:c>
      <x:c r="K54" s="20" t="n">
        <x:f>$B$4*EXP($E$5-$E$4*H54)</x:f>
        <x:v>35.62251646648775</x:v>
      </x:c>
      <x:c r="L54" s="2"/>
      <x:c r="M54" s="2"/>
      <x:c r="N54" s="2"/>
      <x:c r="O54" s="2"/>
    </x:row>
    <x:row r="55" ht="25" customHeight="1">
      <x:c r="A55" s="27" t="n">
        <x:v>660</x:v>
      </x:c>
      <x:c r="B55" s="20" t="n">
        <x:f>$B$4*EXP(-$B$6*A55)</x:f>
        <x:v>1.7677669529663695</x:v>
      </x:c>
      <x:c r="C55" s="20" t="n">
        <x:f>B55+Rates!$B$4</x:f>
        <x:v>5.76776695296637</x:v>
      </x:c>
      <x:c r="D55" s="20" t="n">
        <x:f>$B$4*EXP($E$5-$E$4*A55)</x:f>
        <x:v>1.7686731026254594</x:v>
      </x:c>
      <x:c r="E55" s="2"/>
      <x:c r="F55" s="2"/>
      <x:c r="G55" s="2"/>
      <x:c r="H55" s="20" t="n">
        <x:f>A30</x:f>
        <x:v>160</x:v>
      </x:c>
      <x:c r="I55" s="20"/>
      <x:c r="J55" s="20" t="n">
        <x:f>$B$4*EXP(-$B$6*H55)</x:f>
        <x:v>31.74802103936399</x:v>
      </x:c>
      <x:c r="K55" s="20" t="n">
        <x:f>$B$4*EXP($E$5-$E$4*H55)</x:f>
        <x:v>31.737139972512992</x:v>
      </x:c>
      <x:c r="L55" s="2"/>
      <x:c r="M55" s="2"/>
      <x:c r="N55" s="2"/>
      <x:c r="O55" s="2"/>
    </x:row>
    <x:row r="56" ht="25" customHeight="1">
      <x:c r="A56" s="27" t="n">
        <x:v>680</x:v>
      </x:c>
      <x:c r="B56" s="20" t="n">
        <x:f>$B$4*EXP(-$B$6*A56)</x:f>
        <x:v>1.5749013123685918</x:v>
      </x:c>
      <x:c r="C56" s="20" t="n">
        <x:f>B56+Rates!$B$4</x:f>
        <x:v>5.574901312368592</x:v>
      </x:c>
      <x:c r="D56" s="20" t="n">
        <x:f>$B$4*EXP($E$5-$E$4*A56)</x:f>
        <x:v>1.5757625061792133</x:v>
      </x:c>
      <x:c r="E56" s="2"/>
      <x:c r="F56" s="2"/>
      <x:c r="G56" s="2"/>
      <x:c r="H56" s="20" t="n">
        <x:f>A31</x:f>
        <x:v>180</x:v>
      </x:c>
      <x:c r="I56" s="20"/>
      <x:c r="J56" s="20" t="n">
        <x:f>$B$4*EXP(-$B$6*H56)</x:f>
        <x:v>28.284271247461902</x:v>
      </x:c>
      <x:c r="K56" s="20" t="n">
        <x:f>$B$4*EXP($E$5-$E$4*H56)</x:f>
        <x:v>28.275544614666934</x:v>
      </x:c>
      <x:c r="L56" s="2"/>
      <x:c r="M56" s="2"/>
      <x:c r="N56" s="2"/>
      <x:c r="O56" s="2"/>
    </x:row>
    <x:row r="57" ht="25" customHeight="1">
      <x:c r="A57" s="27" t="n">
        <x:v>700</x:v>
      </x:c>
      <x:c r="B57" s="20" t="n">
        <x:f>$B$4*EXP(-$B$6*A57)</x:f>
        <x:v>1.4030775603867172</x:v>
      </x:c>
      <x:c r="C57" s="20" t="n">
        <x:f>B57+Rates!$B$4</x:f>
        <x:v>5.403077560386717</x:v>
      </x:c>
      <x:c r="D57" s="20" t="n">
        <x:f>$B$4*EXP($E$5-$E$4*A57)</x:f>
        <x:v>1.4038928234925558</x:v>
      </x:c>
      <x:c r="E57" s="2"/>
      <x:c r="F57" s="2"/>
      <x:c r="G57" s="2"/>
      <x:c r="H57" s="20" t="n">
        <x:f>A32</x:f>
        <x:v>200</x:v>
      </x:c>
      <x:c r="I57" s="20"/>
      <x:c r="J57" s="20" t="n">
        <x:f>$B$4*EXP(-$B$6*H57)</x:f>
        <x:v>25.198420997897465</x:v>
      </x:c>
      <x:c r="K57" s="20" t="n">
        <x:f>$B$4*EXP($E$5-$E$4*H57)</x:f>
        <x:v>25.191508243920502</x:v>
      </x:c>
      <x:c r="L57" s="2"/>
      <x:c r="M57" s="2"/>
      <x:c r="N57" s="2"/>
      <x:c r="O57" s="2"/>
    </x:row>
    <x:row r="58" ht="25" customHeight="1">
      <x:c r="A58" s="27" t="n">
        <x:v>720</x:v>
      </x:c>
      <x:c r="B58" s="20" t="n">
        <x:f>$B$4*EXP(-$B$6*A58)</x:f>
        <x:v>1.2500000000000004</x:v>
      </x:c>
      <x:c r="C58" s="20" t="n">
        <x:f>B58+Rates!$B$4</x:f>
        <x:v>5.25</x:v>
      </x:c>
      <x:c r="D58" s="20" t="n">
        <x:f>$B$4*EXP($E$5-$E$4*A58)</x:f>
        <x:v>1.2507691051951888</x:v>
      </x:c>
      <x:c r="E58" s="2"/>
      <x:c r="F58" s="2"/>
      <x:c r="G58" s="2"/>
      <x:c r="H58" s="20" t="n">
        <x:f>A33</x:f>
        <x:v>220</x:v>
      </x:c>
      <x:c r="I58" s="20"/>
      <x:c r="J58" s="20" t="n">
        <x:f>$B$4*EXP(-$B$6*H58)</x:f>
        <x:v>22.44924096618746</x:v>
      </x:c>
      <x:c r="K58" s="20" t="n">
        <x:f>$B$4*EXP($E$5-$E$4*H58)</x:f>
        <x:v>22.44385019817912</x:v>
      </x:c>
      <x:c r="L58" s="2"/>
      <x:c r="M58" s="2"/>
      <x:c r="N58" s="2"/>
      <x:c r="O58" s="2"/>
    </x:row>
    <x:row r="59" ht="25" customHeight="1">
      <x:c r="A59" s="27" t="n">
        <x:v>740</x:v>
      </x:c>
      <x:c r="B59" s="20" t="n">
        <x:f>$B$4*EXP(-$B$6*A59)</x:f>
        <x:v>1.1136233976754242</x:v>
      </x:c>
      <x:c r="C59" s="20" t="n">
        <x:f>B59+Rates!$B$4</x:f>
        <x:v>5.113623397675424</x:v>
      </x:c>
      <x:c r="D59" s="20" t="n">
        <x:f>$B$4*EXP($E$5-$E$4*A59)</x:f>
        <x:v>1.1143467138886374</x:v>
      </x:c>
      <x:c r="E59" s="2"/>
      <x:c r="F59" s="2"/>
      <x:c r="G59" s="2"/>
      <x:c r="H59" s="20" t="n">
        <x:f>A34</x:f>
        <x:v>240</x:v>
      </x:c>
      <x:c r="I59" s="20"/>
      <x:c r="J59" s="20" t="n">
        <x:f>$B$4*EXP(-$B$6*H59)</x:f>
        <x:v>20</x:v>
      </x:c>
      <x:c r="K59" s="20" t="n">
        <x:f>$B$4*EXP($E$5-$E$4*H59)</x:f>
        <x:v>19.99588142325181</x:v>
      </x:c>
      <x:c r="L59" s="2"/>
      <x:c r="M59" s="2"/>
      <x:c r="N59" s="2"/>
      <x:c r="O59" s="2"/>
    </x:row>
    <x:row r="60" ht="25" customHeight="1">
      <x:c r="A60" s="27" t="n">
        <x:v>760</x:v>
      </x:c>
      <x:c r="B60" s="20" t="n">
        <x:f>$B$4*EXP(-$B$6*A60)</x:f>
        <x:v>0.9921256574801253</x:v>
      </x:c>
      <x:c r="C60" s="20" t="n">
        <x:f>B60+Rates!$B$4</x:f>
        <x:v>4.992125657480125</x:v>
      </x:c>
      <x:c r="D60" s="20" t="n">
        <x:f>$B$4*EXP($E$5-$E$4*A60)</x:f>
        <x:v>0.992804022418367</x:v>
      </x:c>
      <x:c r="E60" s="2"/>
      <x:c r="F60" s="2"/>
      <x:c r="G60" s="2"/>
      <x:c r="H60" s="20" t="n">
        <x:f>A35</x:f>
        <x:v>260</x:v>
      </x:c>
      <x:c r="I60" s="20"/>
      <x:c r="J60" s="20" t="n">
        <x:f>$B$4*EXP(-$B$6*H60)</x:f>
        <x:v>17.81797436280679</x:v>
      </x:c>
      <x:c r="K60" s="20" t="n">
        <x:f>$B$4*EXP($E$5-$E$4*H60)</x:f>
        <x:v>17.814914569568177</x:v>
      </x:c>
      <x:c r="L60" s="2"/>
      <x:c r="M60" s="2"/>
      <x:c r="N60" s="2"/>
      <x:c r="O60" s="2"/>
    </x:row>
    <x:row r="61" ht="25" customHeight="1">
      <x:c r="A61" s="27" t="n">
        <x:v>780</x:v>
      </x:c>
      <x:c r="B61" s="20" t="n">
        <x:f>$B$4*EXP(-$B$6*A61)</x:f>
        <x:v>0.8838834764831847</x:v>
      </x:c>
      <x:c r="C61" s="20" t="n">
        <x:f>B61+Rates!$B$4</x:f>
        <x:v>4.883883476483184</x:v>
      </x:c>
      <x:c r="D61" s="20" t="n">
        <x:f>$B$4*EXP($E$5-$E$4*A61)</x:f>
        <x:v>0.8845180899672784</x:v>
      </x:c>
      <x:c r="E61" s="2"/>
      <x:c r="F61" s="2"/>
      <x:c r="G61" s="2"/>
      <x:c r="H61" s="20" t="n">
        <x:f>A36</x:f>
        <x:v>280</x:v>
      </x:c>
      <x:c r="I61" s="20"/>
      <x:c r="J61" s="20" t="n">
        <x:f>$B$4*EXP(-$B$6*H61)</x:f>
        <x:v>15.874010519681995</x:v>
      </x:c>
      <x:c r="K61" s="20" t="n">
        <x:f>$B$4*EXP($E$5-$E$4*H61)</x:f>
        <x:v>15.871827523040007</x:v>
      </x:c>
      <x:c r="L61" s="2"/>
      <x:c r="M61" s="2"/>
      <x:c r="N61" s="2"/>
      <x:c r="O61" s="2"/>
    </x:row>
    <x:row r="62" ht="25" customHeight="1">
      <x:c r="A62" s="27" t="n">
        <x:v>800</x:v>
      </x:c>
      <x:c r="B62" s="20" t="n">
        <x:f>$B$4*EXP(-$B$6*A62)</x:f>
        <x:v>0.7874506561842958</x:v>
      </x:c>
      <x:c r="C62" s="20" t="n">
        <x:f>B62+Rates!$B$4</x:f>
        <x:v>4.787450656184296</x:v>
      </x:c>
      <x:c r="D62" s="20" t="n">
        <x:f>$B$4*EXP($E$5-$E$4*A62)</x:f>
        <x:v>0.7880429911772356</x:v>
      </x:c>
      <x:c r="E62" s="2"/>
      <x:c r="F62" s="2"/>
      <x:c r="G62" s="2"/>
      <x:c r="H62" s="20" t="n">
        <x:f>A37</x:f>
        <x:v>300</x:v>
      </x:c>
      <x:c r="I62" s="20"/>
      <x:c r="J62" s="20" t="n">
        <x:f>$B$4*EXP(-$B$6*H62)</x:f>
        <x:v>14.142135623730955</x:v>
      </x:c>
      <x:c r="K62" s="20" t="n">
        <x:f>$B$4*EXP($E$5-$E$4*H62)</x:f>
        <x:v>14.140674541962543</x:v>
      </x:c>
      <x:c r="L62" s="2"/>
      <x:c r="M62" s="2"/>
      <x:c r="N62" s="2"/>
      <x:c r="O62" s="2"/>
    </x:row>
    <x:row r="63" ht="25" customHeight="1">
      <x:c r="A63" s="27" t="n">
        <x:v>820</x:v>
      </x:c>
      <x:c r="B63" s="20" t="n">
        <x:f>$B$4*EXP(-$B$6*A63)</x:f>
        <x:v>0.7015387801933586</x:v>
      </x:c>
      <x:c r="C63" s="20" t="n">
        <x:f>B63+Rates!$B$4</x:f>
        <x:v>4.701538780193358</x:v>
      </x:c>
      <x:c r="D63" s="20" t="n">
        <x:f>$B$4*EXP($E$5-$E$4*A63)</x:f>
        <x:v>0.702090508930731</x:v>
      </x:c>
      <x:c r="E63" s="2"/>
      <x:c r="F63" s="2"/>
      <x:c r="G63" s="2"/>
      <x:c r="H63" s="20" t="n">
        <x:f>A38</x:f>
        <x:v>320</x:v>
      </x:c>
      <x:c r="I63" s="20"/>
      <x:c r="J63" s="20" t="n">
        <x:f>$B$4*EXP(-$B$6*H63)</x:f>
        <x:v>12.599210498948734</x:v>
      </x:c>
      <x:c r="K63" s="20" t="n">
        <x:f>$B$4*EXP($E$5-$E$4*H63)</x:f>
        <x:v>12.59833980752637</x:v>
      </x:c>
      <x:c r="L63" s="2"/>
      <x:c r="M63" s="2"/>
      <x:c r="N63" s="2"/>
      <x:c r="O63" s="2"/>
    </x:row>
    <x:row r="64" ht="25" customHeight="1">
      <x:c r="A64" s="27" t="n">
        <x:v>840</x:v>
      </x:c>
      <x:c r="B64" s="20" t="n">
        <x:f>$B$4*EXP(-$B$6*A64)</x:f>
        <x:v>0.6250000000000001</x:v>
      </x:c>
      <x:c r="C64" s="20" t="n">
        <x:f>B64+Rates!$B$4</x:f>
        <x:v>4.625</x:v>
      </x:c>
      <x:c r="D64" s="20" t="n">
        <x:f>$B$4*EXP($E$5-$E$4*A64)</x:f>
        <x:v>0.625512932986356</x:v>
      </x:c>
      <x:c r="E64" s="2"/>
      <x:c r="F64" s="2"/>
      <x:c r="G64" s="2"/>
      <x:c r="H64" s="20" t="n">
        <x:f>A39</x:f>
        <x:v>340</x:v>
      </x:c>
      <x:c r="I64" s="20"/>
      <x:c r="J64" s="20" t="n">
        <x:f>$B$4*EXP(-$B$6*H64)</x:f>
        <x:v>11.22462048309373</x:v>
      </x:c>
      <x:c r="K64" s="20" t="n">
        <x:f>$B$4*EXP($E$5-$E$4*H64)</x:f>
        <x:v>11.22422876185336</x:v>
      </x:c>
      <x:c r="L64" s="2"/>
      <x:c r="M64" s="2"/>
      <x:c r="N64" s="2"/>
      <x:c r="O64" s="2"/>
    </x:row>
    <x:row r="65" ht="25" customHeight="1">
      <x:c r="A65" s="27" t="n">
        <x:v>860</x:v>
      </x:c>
      <x:c r="B65" s="20" t="n">
        <x:f>$B$4*EXP(-$B$6*A65)</x:f>
        <x:v>0.5568116988377121</x:v>
      </x:c>
      <x:c r="C65" s="20" t="n">
        <x:f>B65+Rates!$B$4</x:f>
        <x:v>4.556811698837712</x:v>
      </x:c>
      <x:c r="D65" s="20" t="n">
        <x:f>$B$4*EXP($E$5-$E$4*A65)</x:f>
        <x:v>0.5572877347809234</x:v>
      </x:c>
      <x:c r="E65" s="2"/>
      <x:c r="F65" s="2"/>
      <x:c r="G65" s="2"/>
      <x:c r="H65" s="20" t="n">
        <x:f>A40</x:f>
        <x:v>360</x:v>
      </x:c>
      <x:c r="I65" s="20"/>
      <x:c r="J65" s="20" t="n">
        <x:f>$B$4*EXP(-$B$6*H65)</x:f>
        <x:v>10.000000000000002</x:v>
      </x:c>
      <x:c r="K65" s="20" t="n">
        <x:f>$B$4*EXP($E$5-$E$4*H65)</x:f>
        <x:v>9.999993112041048</x:v>
      </x:c>
      <x:c r="L65" s="2"/>
      <x:c r="M65" s="2"/>
      <x:c r="N65" s="2"/>
      <x:c r="O65" s="2"/>
    </x:row>
    <x:row r="66" ht="25" customHeight="1">
      <x:c r="A66" s="27" t="n">
        <x:v>880</x:v>
      </x:c>
      <x:c r="B66" s="20" t="n">
        <x:f>$B$4*EXP(-$B$6*A66)</x:f>
        <x:v>0.4960628287400626</x:v>
      </x:c>
      <x:c r="C66" s="20" t="n">
        <x:f>B66+Rates!$B$4</x:f>
        <x:v>4.496062828740063</x:v>
      </x:c>
      <x:c r="D66" s="20" t="n">
        <x:f>$B$4*EXP($E$5-$E$4*A66)</x:f>
        <x:v>0.4965039137632462</x:v>
      </x:c>
      <x:c r="E66" s="2"/>
      <x:c r="F66" s="2"/>
      <x:c r="G66" s="2"/>
      <x:c r="H66" s="20" t="n">
        <x:f>A41</x:f>
        <x:v>380</x:v>
      </x:c>
      <x:c r="I66" s="20"/>
      <x:c r="J66" s="20" t="n">
        <x:f>$B$4*EXP(-$B$6*H66)</x:f>
        <x:v>8.908987181403397</x:v>
      </x:c>
      <x:c r="K66" s="20" t="n">
        <x:f>$B$4*EXP($E$5-$E$4*H66)</x:f>
        <x:v>8.90928582823683</x:v>
      </x:c>
      <x:c r="L66" s="2"/>
      <x:c r="M66" s="2"/>
      <x:c r="N66" s="2"/>
      <x:c r="O66" s="2"/>
    </x:row>
    <x:row r="67" ht="25" customHeight="1">
      <x:c r="A67" s="27" t="n">
        <x:v>900</x:v>
      </x:c>
      <x:c r="B67" s="20" t="n">
        <x:f>$B$4*EXP(-$B$6*A67)</x:f>
        <x:v>0.44194173824159233</x:v>
      </x:c>
      <x:c r="C67" s="20" t="n">
        <x:f>B67+Rates!$B$4</x:f>
        <x:v>4.441941738241592</x:v>
      </x:c>
      <x:c r="D67" s="20" t="n">
        <x:f>$B$4*EXP($E$5-$E$4*A67)</x:f>
        <x:v>0.4423498329442509</x:v>
      </x:c>
      <x:c r="E67" s="2"/>
      <x:c r="F67" s="2"/>
      <x:c r="G67" s="2"/>
      <x:c r="H67" s="20" t="n">
        <x:f>A42</x:f>
        <x:v>400</x:v>
      </x:c>
      <x:c r="I67" s="20"/>
      <x:c r="J67" s="20" t="n">
        <x:f>$B$4*EXP(-$B$6*H67)</x:f>
        <x:v>7.937005259840997</x:v>
      </x:c>
      <x:c r="K67" s="20" t="n">
        <x:f>$B$4*EXP($E$5-$E$4*H67)</x:f>
        <x:v>7.937542864269105</x:v>
      </x:c>
      <x:c r="L67" s="2"/>
      <x:c r="M67" s="2"/>
      <x:c r="N67" s="2"/>
      <x:c r="O67" s="2"/>
    </x:row>
    <x:row r="68" ht="25" customHeight="1">
      <x:c r="A68" s="27" t="n">
        <x:v>920</x:v>
      </x:c>
      <x:c r="B68" s="20" t="n">
        <x:f>$B$4*EXP(-$B$6*A68)</x:f>
        <x:v>0.3937253280921482</x:v>
      </x:c>
      <x:c r="C68" s="20" t="n">
        <x:f>B68+Rates!$B$4</x:f>
        <x:v>4.393725328092148</x:v>
      </x:c>
      <x:c r="D68" s="20" t="n">
        <x:f>$B$4*EXP($E$5-$E$4*A68)</x:f>
        <x:v>0.3941023812334167</x:v>
      </x:c>
      <x:c r="E68" s="2"/>
      <x:c r="F68" s="2"/>
      <x:c r="G68" s="2"/>
      <x:c r="H68" s="20" t="n">
        <x:f>A43</x:f>
        <x:v>420</x:v>
      </x:c>
      <x:c r="I68" s="20"/>
      <x:c r="J68" s="20" t="n">
        <x:f>$B$4*EXP(-$B$6*H68)</x:f>
        <x:v>7.071067811865477</x:v>
      </x:c>
      <x:c r="K68" s="20" t="n">
        <x:f>$B$4*EXP($E$5-$E$4*H68)</x:f>
        <x:v>7.071788686184535</x:v>
      </x:c>
      <x:c r="L68" s="2"/>
      <x:c r="M68" s="2"/>
      <x:c r="N68" s="2"/>
      <x:c r="O68" s="2"/>
    </x:row>
    <x:row r="69" ht="25" customHeight="1">
      <x:c r="A69" s="27" t="n">
        <x:v>940</x:v>
      </x:c>
      <x:c r="B69" s="20" t="n">
        <x:f>$B$4*EXP(-$B$6*A69)</x:f>
        <x:v>0.3507693900966792</x:v>
      </x:c>
      <x:c r="C69" s="20" t="n">
        <x:f>B69+Rates!$B$4</x:f>
        <x:v>4.350769390096679</x:v>
      </x:c>
      <x:c r="D69" s="20" t="n">
        <x:f>$B$4*EXP($E$5-$E$4*A69)</x:f>
        <x:v>0.35111731784789385</x:v>
      </x:c>
      <x:c r="E69" s="2"/>
      <x:c r="F69" s="2"/>
      <x:c r="G69" s="2"/>
      <x:c r="H69" s="20" t="n">
        <x:f>A44</x:f>
        <x:v>440</x:v>
      </x:c>
      <x:c r="I69" s="20"/>
      <x:c r="J69" s="20" t="n">
        <x:f>$B$4*EXP(-$B$6*H69)</x:f>
        <x:v>6.299605249474367</x:v>
      </x:c>
      <x:c r="K69" s="20" t="n">
        <x:f>$B$4*EXP($E$5-$E$4*H69)</x:f>
        <x:v>6.300463011944003</x:v>
      </x:c>
      <x:c r="L69" s="2"/>
      <x:c r="M69" s="2"/>
      <x:c r="N69" s="2"/>
      <x:c r="O69" s="2"/>
    </x:row>
    <x:row r="70" ht="25" customHeight="1">
      <x:c r="A70" s="27" t="n">
        <x:v>960</x:v>
      </x:c>
      <x:c r="B70" s="20" t="n">
        <x:f>$B$4*EXP(-$B$6*A70)</x:f>
        <x:v>0.31250000000000006</x:v>
      </x:c>
      <x:c r="C70" s="20" t="n">
        <x:f>B70+Rates!$B$4</x:f>
        <x:v>4.3125</x:v>
      </x:c>
      <x:c r="D70" s="20" t="n">
        <x:f>$B$4*EXP($E$5-$E$4*A70)</x:f>
        <x:v>0.3128206698646705</x:v>
      </x:c>
      <x:c r="E70" s="2"/>
      <x:c r="F70" s="2"/>
      <x:c r="G70" s="2"/>
      <x:c r="H70" s="20" t="n">
        <x:f>A45</x:f>
        <x:v>460</x:v>
      </x:c>
      <x:c r="I70" s="20"/>
      <x:c r="J70" s="20" t="n">
        <x:f>$B$4*EXP(-$B$6*H70)</x:f>
        <x:v>5.612310241546867</x:v>
      </x:c>
      <x:c r="K70" s="20" t="n">
        <x:f>$B$4*EXP($E$5-$E$4*H70)</x:f>
        <x:v>5.613266448759192</x:v>
      </x:c>
      <x:c r="L70" s="2"/>
      <x:c r="M70" s="2"/>
      <x:c r="N70" s="2"/>
      <x:c r="O70" s="2"/>
    </x:row>
    <x:row r="71" ht="25" customHeight="1">
      <x:c r="A71" s="27" t="n">
        <x:v>980</x:v>
      </x:c>
      <x:c r="B71" s="20" t="n">
        <x:f>$B$4*EXP(-$B$6*A71)</x:f>
        <x:v>0.2784058494188562</x:v>
      </x:c>
      <x:c r="C71" s="20" t="n">
        <x:f>B71+Rates!$B$4</x:f>
        <x:v>4.278405849418856</x:v>
      </x:c>
      <x:c r="D71" s="20" t="n">
        <x:f>$B$4*EXP($E$5-$E$4*A71)</x:f>
        <x:v>0.27870106804863765</x:v>
      </x:c>
      <x:c r="E71" s="2"/>
      <x:c r="F71" s="2"/>
      <x:c r="G71" s="2"/>
      <x:c r="H71" s="20" t="n">
        <x:f>A46</x:f>
        <x:v>480</x:v>
      </x:c>
      <x:c r="I71" s="20"/>
      <x:c r="J71" s="20" t="n">
        <x:f>$B$4*EXP(-$B$6*H71)</x:f>
        <x:v>5</x:v>
      </x:c>
      <x:c r="K71" s="20" t="n">
        <x:f>$B$4*EXP($E$5-$E$4*H71)</x:f>
        <x:v>5.00102296688885</x:v>
      </x:c>
      <x:c r="L71" s="2"/>
      <x:c r="M71" s="2"/>
      <x:c r="N71" s="2"/>
      <x:c r="O71" s="2"/>
    </x:row>
    <x:row r="72" ht="25" customHeight="1">
      <x:c r="A72" s="27" t="n">
        <x:v>1000</x:v>
      </x:c>
      <x:c r="B72" s="20" t="n">
        <x:f>$B$4*EXP(-$B$6*A72)</x:f>
        <x:v>0.2480314143700313</x:v>
      </x:c>
      <x:c r="C72" s="20" t="n">
        <x:f>B72+Rates!$B$4</x:f>
        <x:v>4.248031414370031</x:v>
      </x:c>
      <x:c r="D72" s="20" t="n">
        <x:f>$B$4*EXP($E$5-$E$4*A72)</x:f>
        <x:v>0.2483029186180506</x:v>
      </x:c>
      <x:c r="E72" s="2"/>
      <x:c r="F72" s="2"/>
      <x:c r="G72" s="2"/>
      <x:c r="H72" s="20" t="n">
        <x:f>A47</x:f>
        <x:v>500</x:v>
      </x:c>
      <x:c r="I72" s="20"/>
      <x:c r="J72" s="20" t="n">
        <x:f>$B$4*EXP(-$B$6*H72)</x:f>
        <x:v>4.454493590701698</x:v>
      </x:c>
      <x:c r="K72" s="20" t="n">
        <x:f>$B$4*EXP($E$5-$E$4*H72)</x:f>
        <x:v>4.4555573735286025</x:v>
      </x:c>
      <x:c r="L72" s="2"/>
      <x:c r="M72" s="2"/>
      <x:c r="N72" s="2"/>
      <x:c r="O72" s="2"/>
    </x:row>
    <x:row r="73" ht="25" customHeight="1">
      <x:c r="A73" s="27" t="n">
        <x:v>1020</x:v>
      </x:c>
      <x:c r="B73" s="20" t="n">
        <x:f>$B$4*EXP(-$B$6*A73)</x:f>
        <x:v>0.22097086912079617</x:v>
      </x:c>
      <x:c r="C73" s="20" t="n">
        <x:f>B73+Rates!$B$4</x:f>
        <x:v>4.220970869120796</x:v>
      </x:c>
      <x:c r="D73" s="20" t="n">
        <x:f>$B$4*EXP($E$5-$E$4*A73)</x:f>
        <x:v>0.2212203197710126</x:v>
      </x:c>
      <x:c r="E73" s="2"/>
      <x:c r="F73" s="2"/>
      <x:c r="G73" s="2"/>
      <x:c r="H73" s="20" t="n">
        <x:f>A48</x:f>
        <x:v>520</x:v>
      </x:c>
      <x:c r="I73" s="20"/>
      <x:c r="J73" s="20" t="n">
        <x:f>$B$4*EXP(-$B$6*H73)</x:f>
        <x:v>3.9685026299205</x:v>
      </x:c>
      <x:c r="K73" s="20" t="n">
        <x:f>$B$4*EXP($E$5-$E$4*H73)</x:f>
        <x:v>3.9695861507220975</x:v>
      </x:c>
      <x:c r="L73" s="2"/>
      <x:c r="M73" s="2"/>
      <x:c r="N73" s="2"/>
      <x:c r="O73" s="2"/>
    </x:row>
    <x:row r="74" ht="25" customHeight="1">
      <x:c r="A74" s="27" t="n">
        <x:v>1040</x:v>
      </x:c>
      <x:c r="B74" s="20" t="n">
        <x:f>$B$4*EXP(-$B$6*A74)</x:f>
        <x:v>0.19686266404607408</x:v>
      </x:c>
      <x:c r="C74" s="20" t="n">
        <x:f>B74+Rates!$B$4</x:f>
        <x:v>4.196862664046074</x:v>
      </x:c>
      <x:c r="D74" s="20" t="n">
        <x:f>$B$4*EXP($E$5-$E$4*A74)</x:f>
        <x:v>0.197091641741304</x:v>
      </x:c>
      <x:c r="E74" s="2"/>
      <x:c r="F74" s="2"/>
      <x:c r="G74" s="2"/>
      <x:c r="H74" s="20" t="n">
        <x:f>A49</x:f>
        <x:v>540</x:v>
      </x:c>
      <x:c r="I74" s="20"/>
      <x:c r="J74" s="20" t="n">
        <x:f>$B$4*EXP(-$B$6*H74)</x:f>
        <x:v>3.5355339059327378</x:v>
      </x:c>
      <x:c r="K74" s="20" t="n">
        <x:f>$B$4*EXP($E$5-$E$4*H74)</x:f>
        <x:v>3.536620199668834</x:v>
      </x:c>
      <x:c r="L74" s="2"/>
      <x:c r="M74" s="2"/>
      <x:c r="N74" s="2"/>
      <x:c r="O74" s="2"/>
    </x:row>
    <x:row r="75" ht="25" customHeight="1">
      <x:c r="A75" s="27" t="n">
        <x:v>1060</x:v>
      </x:c>
      <x:c r="B75" s="20" t="n">
        <x:f>$B$4*EXP(-$B$6*A75)</x:f>
        <x:v>0.1753846950483396</x:v>
      </x:c>
      <x:c r="C75" s="20" t="n">
        <x:f>B75+Rates!$B$4</x:f>
        <x:v>4.17538469504834</x:v>
      </x:c>
      <x:c r="D75" s="20" t="n">
        <x:f>$B$4*EXP($E$5-$E$4*A75)</x:f>
        <x:v>0.17559469801188013</x:v>
      </x:c>
      <x:c r="E75" s="2"/>
      <x:c r="F75" s="2"/>
      <x:c r="G75" s="2"/>
      <x:c r="H75" s="20" t="n">
        <x:f>A50</x:f>
        <x:v>560</x:v>
      </x:c>
      <x:c r="I75" s="20"/>
      <x:c r="J75" s="20" t="n">
        <x:f>$B$4*EXP(-$B$6*H75)</x:f>
        <x:v>3.1498026247371835</x:v>
      </x:c>
      <x:c r="K75" s="20" t="n">
        <x:f>$B$4*EXP($E$5-$E$4*H75)</x:f>
        <x:v>3.1508781927885305</x:v>
      </x:c>
      <x:c r="L75" s="2"/>
      <x:c r="M75" s="2"/>
      <x:c r="N75" s="2"/>
      <x:c r="O75" s="2"/>
    </x:row>
    <x:row r="76" ht="25" customHeight="1">
      <x:c r="A76" s="27" t="n">
        <x:v>1080</x:v>
      </x:c>
      <x:c r="B76" s="20" t="n">
        <x:f>$B$4*EXP(-$B$6*A76)</x:f>
        <x:v>0.15625</x:v>
      </x:c>
      <x:c r="C76" s="20" t="n">
        <x:f>B76+Rates!$B$4</x:f>
        <x:v>4.15625</x:v>
      </x:c>
      <x:c r="D76" s="20" t="n">
        <x:f>$B$4*EXP($E$5-$E$4*A76)</x:f>
        <x:v>0.1564424432079899</x:v>
      </x:c>
      <x:c r="E76" s="2"/>
      <x:c r="F76" s="2"/>
      <x:c r="G76" s="2"/>
      <x:c r="H76" s="20" t="n">
        <x:f>A51</x:f>
        <x:v>580</x:v>
      </x:c>
      <x:c r="I76" s="20"/>
      <x:c r="J76" s="20" t="n">
        <x:f>$B$4*EXP(-$B$6*H76)</x:f>
        <x:v>2.806155120773433</x:v>
      </x:c>
      <x:c r="K76" s="20" t="n">
        <x:f>$B$4*EXP($E$5-$E$4*H76)</x:f>
        <x:v>2.80720937654543</x:v>
      </x:c>
      <x:c r="L76" s="2"/>
      <x:c r="M76" s="2"/>
      <x:c r="N76" s="2"/>
      <x:c r="O76" s="2"/>
    </x:row>
    <x:row r="77" ht="25" customHeight="1">
      <x:c r="A77" s="27" t="n">
        <x:v>1100</x:v>
      </x:c>
      <x:c r="B77" s="20" t="n">
        <x:f>$B$4*EXP(-$B$6*A77)</x:f>
        <x:v>0.1392029247094281</x:v>
      </x:c>
      <x:c r="C77" s="20" t="n">
        <x:f>B77+Rates!$B$4</x:f>
        <x:v>4.139202924709428</x:v>
      </x:c>
      <x:c r="D77" s="20" t="n">
        <x:f>$B$4*EXP($E$5-$E$4*A77)</x:f>
        <x:v>0.13937914022454856</x:v>
      </x:c>
      <x:c r="E77" s="2"/>
      <x:c r="F77" s="2"/>
      <x:c r="G77" s="2"/>
      <x:c r="H77" s="20" t="n">
        <x:f>A52</x:f>
        <x:v>600</x:v>
      </x:c>
      <x:c r="I77" s="20"/>
      <x:c r="J77" s="20" t="n">
        <x:f>$B$4*EXP(-$B$6*H77)</x:f>
        <x:v>2.500000000000001</x:v>
      </x:c>
      <x:c r="K77" s="20" t="n">
        <x:f>$B$4*EXP($E$5-$E$4*H77)</x:f>
        <x:v>2.5010247942305868</x:v>
      </x:c>
      <x:c r="L77" s="2"/>
      <x:c r="M77" s="2"/>
      <x:c r="N77" s="2"/>
      <x:c r="O77" s="2"/>
    </x:row>
    <x:row r="78" ht="25" customHeight="1">
      <x:c r="A78" s="27" t="n">
        <x:v>1120</x:v>
      </x:c>
      <x:c r="B78" s="20" t="n">
        <x:f>$B$4*EXP(-$B$6*A78)</x:f>
        <x:v>0.12401570718501563</x:v>
      </x:c>
      <x:c r="C78" s="20" t="n">
        <x:f>B78+Rates!$B$4</x:f>
        <x:v>4.124015707185015</x:v>
      </x:c>
      <x:c r="D78" s="20" t="n">
        <x:f>$B$4*EXP($E$5-$E$4*A78)</x:f>
        <x:v>0.12417694540801065</x:v>
      </x:c>
      <x:c r="E78" s="2"/>
      <x:c r="F78" s="2"/>
      <x:c r="G78" s="2"/>
      <x:c r="H78" s="20" t="n">
        <x:f>A53</x:f>
        <x:v>620</x:v>
      </x:c>
      <x:c r="I78" s="20"/>
      <x:c r="J78" s="20" t="n">
        <x:f>$B$4*EXP(-$B$6*H78)</x:f>
        <x:v>2.2272467953508484</x:v>
      </x:c>
      <x:c r="K78" s="20" t="n">
        <x:f>$B$4*EXP($E$5-$E$4*H78)</x:f>
        <x:v>2.2282360103305674</x:v>
      </x:c>
      <x:c r="L78" s="2"/>
      <x:c r="M78" s="2"/>
      <x:c r="N78" s="2"/>
      <x:c r="O78" s="2"/>
    </x:row>
    <x:row r="79" ht="25" customHeight="1">
      <x:c r="A79" s="27" t="n">
        <x:v>1140</x:v>
      </x:c>
      <x:c r="B79" s="20" t="n">
        <x:f>$B$4*EXP(-$B$6*A79)</x:f>
        <x:v>0.11048543456039805</x:v>
      </x:c>
      <x:c r="C79" s="20" t="n">
        <x:f>B79+Rates!$B$4</x:f>
        <x:v>4.110485434560398</x:v>
      </x:c>
      <x:c r="D79" s="20" t="n">
        <x:f>$B$4*EXP($E$5-$E$4*A79)</x:f>
        <x:v>0.11063286619519705</x:v>
      </x:c>
      <x:c r="E79" s="2"/>
      <x:c r="F79" s="2"/>
      <x:c r="G79" s="2"/>
      <x:c r="H79" s="20" t="n">
        <x:f>A54</x:f>
        <x:v>640</x:v>
      </x:c>
      <x:c r="I79" s="20"/>
      <x:c r="J79" s="20" t="n">
        <x:f>$B$4*EXP(-$B$6*H79)</x:f>
        <x:v>1.9842513149602499</x:v>
      </x:c>
      <x:c r="K79" s="20" t="n">
        <x:f>$B$4*EXP($E$5-$E$4*H79)</x:f>
        <x:v>1.985200518278479</x:v>
      </x:c>
      <x:c r="L79" s="2"/>
      <x:c r="M79" s="2"/>
      <x:c r="N79" s="2"/>
      <x:c r="O79" s="2"/>
    </x:row>
    <x:row r="80" ht="25" customHeight="1">
      <x:c r="A80" s="27" t="n">
        <x:v>1160</x:v>
      </x:c>
      <x:c r="B80" s="20" t="n">
        <x:f>$B$4*EXP(-$B$6*A80)</x:f>
        <x:v>0.09843133202303703</x:v>
      </x:c>
      <x:c r="C80" s="20" t="n">
        <x:f>B80+Rates!$B$4</x:f>
        <x:v>4.098431332023037</x:v>
      </x:c>
      <x:c r="D80" s="20" t="n">
        <x:f>$B$4*EXP($E$5-$E$4*A80)</x:f>
        <x:v>0.09856605058490006</x:v>
      </x:c>
      <x:c r="E80" s="2"/>
      <x:c r="F80" s="2"/>
      <x:c r="G80" s="2"/>
      <x:c r="H80" s="20" t="n">
        <x:f>A55</x:f>
        <x:v>660</x:v>
      </x:c>
      <x:c r="I80" s="20"/>
      <x:c r="J80" s="20" t="n">
        <x:f>$B$4*EXP(-$B$6*H80)</x:f>
        <x:v>1.7677669529663695</x:v>
      </x:c>
      <x:c r="K80" s="20" t="n">
        <x:f>$B$4*EXP($E$5-$E$4*H80)</x:f>
        <x:v>1.7686731026254594</x:v>
      </x:c>
      <x:c r="L80" s="2"/>
      <x:c r="M80" s="2"/>
      <x:c r="N80" s="2"/>
      <x:c r="O80" s="2"/>
    </x:row>
    <x:row r="81" ht="25" customHeight="1">
      <x:c r="A81" s="27" t="n">
        <x:v>1180</x:v>
      </x:c>
      <x:c r="B81" s="20" t="n">
        <x:f>$B$4*EXP(-$B$6*A81)</x:f>
        <x:v>0.08769234752416978</x:v>
      </x:c>
      <x:c r="C81" s="20" t="n">
        <x:f>B81+Rates!$B$4</x:f>
        <x:v>4.08769234752417</x:v>
      </x:c>
      <x:c r="D81" s="20" t="n">
        <x:f>$B$4*EXP($E$5-$E$4*A81)</x:f>
        <x:v>0.08781537224900036</x:v>
      </x:c>
      <x:c r="E81" s="2"/>
      <x:c r="F81" s="2"/>
      <x:c r="G81" s="2"/>
      <x:c r="H81" s="20" t="n">
        <x:f>A56</x:f>
        <x:v>680</x:v>
      </x:c>
      <x:c r="I81" s="20"/>
      <x:c r="J81" s="20" t="n">
        <x:f>$B$4*EXP(-$B$6*H81)</x:f>
        <x:v>1.5749013123685918</x:v>
      </x:c>
      <x:c r="K81" s="20" t="n">
        <x:f>$B$4*EXP($E$5-$E$4*H81)</x:f>
        <x:v>1.5757625061792133</x:v>
      </x:c>
      <x:c r="L81" s="2"/>
      <x:c r="M81" s="2"/>
      <x:c r="N81" s="2"/>
      <x:c r="O81" s="2"/>
    </x:row>
    <x:row r="82" ht="25" customHeight="1">
      <x:c r="A82" s="27" t="n">
        <x:v>1200</x:v>
      </x:c>
      <x:c r="B82" s="20" t="n">
        <x:f>$B$4*EXP(-$B$6*A82)</x:f>
        <x:v>0.07812500000000007</x:v>
      </x:c>
      <x:c r="C82" s="20" t="n">
        <x:f>B82+Rates!$B$4</x:f>
        <x:v>4.078125</x:v>
      </x:c>
      <x:c r="D82" s="20" t="n">
        <x:f>$B$4*EXP($E$5-$E$4*A82)</x:f>
        <x:v>0.07823727903745284</x:v>
      </x:c>
      <x:c r="E82" s="2"/>
      <x:c r="F82" s="2"/>
      <x:c r="G82" s="2"/>
      <x:c r="H82" s="20" t="n">
        <x:f>A57</x:f>
        <x:v>700</x:v>
      </x:c>
      <x:c r="I82" s="20"/>
      <x:c r="J82" s="20" t="n">
        <x:f>$B$4*EXP(-$B$6*H82)</x:f>
        <x:v>1.4030775603867172</x:v>
      </x:c>
      <x:c r="K82" s="20" t="n">
        <x:f>$B$4*EXP($E$5-$E$4*H82)</x:f>
        <x:v>1.4038928234925558</x:v>
      </x:c>
      <x:c r="L82" s="2"/>
      <x:c r="M82" s="2"/>
      <x:c r="N82" s="2"/>
      <x:c r="O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0" t="n">
        <x:f>A58</x:f>
        <x:v>720</x:v>
      </x:c>
      <x:c r="I83" s="20"/>
      <x:c r="J83" s="20" t="n">
        <x:f>$B$4*EXP(-$B$6*H83)</x:f>
        <x:v>1.2500000000000004</x:v>
      </x:c>
      <x:c r="K83" s="20" t="n">
        <x:f>$B$4*EXP($E$5-$E$4*H83)</x:f>
        <x:v>1.2507691051951888</x:v>
      </x:c>
      <x:c r="L83" s="2"/>
      <x:c r="M83" s="2"/>
      <x:c r="N83" s="2"/>
      <x:c r="O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0" t="n">
        <x:f>A59</x:f>
        <x:v>740</x:v>
      </x:c>
      <x:c r="I84" s="20"/>
      <x:c r="J84" s="20" t="n">
        <x:f>$B$4*EXP(-$B$6*H84)</x:f>
        <x:v>1.1136233976754242</x:v>
      </x:c>
      <x:c r="K84" s="20" t="n">
        <x:f>$B$4*EXP($E$5-$E$4*H84)</x:f>
        <x:v>1.1143467138886374</x:v>
      </x:c>
      <x:c r="L84" s="2"/>
      <x:c r="M84" s="2"/>
      <x:c r="N84" s="2"/>
      <x:c r="O84" s="2"/>
    </x:row>
    <x:row r="85" ht="42" customHeight="1">
      <x:c r="A85" s="29" t="str">
        <x:v>Interpreting this constructed fit</x:v>
      </x:c>
      <x:c r="B85" s="17"/>
      <x:c r="C85" s="17"/>
      <x:c r="D85" s="17"/>
      <x:c r="E85" s="17"/>
      <x:c r="F85" s="17"/>
      <x:c r="G85" s="2"/>
      <x:c r="H85" s="20" t="n">
        <x:f>A60</x:f>
        <x:v>760</x:v>
      </x:c>
      <x:c r="I85" s="20"/>
      <x:c r="J85" s="20" t="n">
        <x:f>$B$4*EXP(-$B$6*H85)</x:f>
        <x:v>0.9921256574801253</x:v>
      </x:c>
      <x:c r="K85" s="20" t="n">
        <x:f>$B$4*EXP($E$5-$E$4*H85)</x:f>
        <x:v>0.992804022418367</x:v>
      </x:c>
      <x:c r="L85" s="2"/>
      <x:c r="M85" s="2"/>
      <x:c r="N85" s="2"/>
      <x:c r="O85" s="2"/>
    </x:row>
    <x:row r="86" ht="42" customHeight="1">
      <x:c r="A86" s="17" t="str">
        <x:v>D01-D05 use rounded expected window counts; D06-D07 are constructed low-signal fluctuations.</x:v>
      </x:c>
      <x:c r="B86" s="17"/>
      <x:c r="C86" s="17"/>
      <x:c r="D86" s="17"/>
      <x:c r="E86" s="17"/>
      <x:c r="F86" s="17"/>
      <x:c r="G86" s="2"/>
      <x:c r="H86" s="20" t="n">
        <x:f>A61</x:f>
        <x:v>780</x:v>
      </x:c>
      <x:c r="I86" s="20"/>
      <x:c r="J86" s="20" t="n">
        <x:f>$B$4*EXP(-$B$6*H86)</x:f>
        <x:v>0.8838834764831847</x:v>
      </x:c>
      <x:c r="K86" s="20" t="n">
        <x:f>$B$4*EXP($E$5-$E$4*H86)</x:f>
        <x:v>0.8845180899672784</x:v>
      </x:c>
      <x:c r="L86" s="2"/>
      <x:c r="M86" s="2"/>
      <x:c r="N86" s="2"/>
      <x:c r="O86" s="2"/>
    </x:row>
    <x:row r="87" ht="42" customHeight="1">
      <x:c r="A87" s="17" t="str">
        <x:v>Keep nonpositive corrected rates in the first plot and table. They cannot be logged and are not negative activities.</x:v>
      </x:c>
      <x:c r="B87" s="17"/>
      <x:c r="C87" s="17"/>
      <x:c r="D87" s="17"/>
      <x:c r="E87" s="17"/>
      <x:c r="F87" s="17"/>
      <x:c r="G87" s="2"/>
      <x:c r="H87" s="20" t="n">
        <x:f>A62</x:f>
        <x:v>800</x:v>
      </x:c>
      <x:c r="I87" s="20"/>
      <x:c r="J87" s="20" t="n">
        <x:f>$B$4*EXP(-$B$6*H87)</x:f>
        <x:v>0.7874506561842958</x:v>
      </x:c>
      <x:c r="K87" s="20" t="n">
        <x:f>$B$4*EXP($E$5-$E$4*H87)</x:f>
        <x:v>0.7880429911772356</x:v>
      </x:c>
      <x:c r="L87" s="2"/>
      <x:c r="M87" s="2"/>
      <x:c r="N87" s="2"/>
      <x:c r="O87" s="2"/>
    </x:row>
    <x:row r="88" ht="42" customHeight="1">
      <x:c r="A88" s="17" t="str">
        <x:v>The five-row log fit has a free intercept. A positive value alone does not make a genuine fitting point trustworthy.</x:v>
      </x:c>
      <x:c r="B88" s="17"/>
      <x:c r="C88" s="17"/>
      <x:c r="D88" s="17"/>
      <x:c r="E88" s="17"/>
      <x:c r="F88" s="17"/>
      <x:c r="G88" s="2"/>
      <x:c r="H88" s="20" t="n">
        <x:f>A63</x:f>
        <x:v>820</x:v>
      </x:c>
      <x:c r="I88" s="20"/>
      <x:c r="J88" s="20" t="n">
        <x:f>$B$4*EXP(-$B$6*H88)</x:f>
        <x:v>0.7015387801933586</x:v>
      </x:c>
      <x:c r="K88" s="20" t="n">
        <x:f>$B$4*EXP($E$5-$E$4*H88)</x:f>
        <x:v>0.702090508930731</x:v>
      </x:c>
      <x:c r="L88" s="2"/>
      <x:c r="M88" s="2"/>
      <x:c r="N88" s="2"/>
      <x:c r="O88" s="2"/>
    </x:row>
    <x:row r="89" ht="42" customHeight="1">
      <x:c r="A89" s="17" t="str">
        <x:v>The fitted half-life differs slightly from 120 s because of integer rounding and finite counting windows.</x:v>
      </x:c>
      <x:c r="B89" s="17"/>
      <x:c r="C89" s="17"/>
      <x:c r="D89" s="17"/>
      <x:c r="E89" s="17"/>
      <x:c r="F89" s="17"/>
      <x:c r="G89" s="2"/>
      <x:c r="H89" s="20" t="n">
        <x:f>A64</x:f>
        <x:v>840</x:v>
      </x:c>
      <x:c r="I89" s="20"/>
      <x:c r="J89" s="20" t="n">
        <x:f>$B$4*EXP(-$B$6*H89)</x:f>
        <x:v>0.6250000000000001</x:v>
      </x:c>
      <x:c r="K89" s="20" t="n">
        <x:f>$B$4*EXP($E$5-$E$4*H89)</x:f>
        <x:v>0.625512932986356</x:v>
      </x:c>
      <x:c r="L89" s="2"/>
      <x:c r="M89" s="2"/>
      <x:c r="N89" s="2"/>
      <x:c r="O89" s="2"/>
    </x:row>
    <x:row r="90" ht="42" customHeight="1">
      <x:c r="A90" s="17" t="str">
        <x:v>The midpoint approximation differs by 0.05562 percent for the model's longest 20 s early window.</x:v>
      </x:c>
      <x:c r="B90" s="17"/>
      <x:c r="C90" s="17"/>
      <x:c r="D90" s="17"/>
      <x:c r="E90" s="17"/>
      <x:c r="F90" s="17"/>
      <x:c r="G90" s="2"/>
      <x:c r="H90" s="20" t="n">
        <x:f>A65</x:f>
        <x:v>860</x:v>
      </x:c>
      <x:c r="I90" s="20"/>
      <x:c r="J90" s="20" t="n">
        <x:f>$B$4*EXP(-$B$6*H90)</x:f>
        <x:v>0.5568116988377121</x:v>
      </x:c>
      <x:c r="K90" s="20" t="n">
        <x:f>$B$4*EXP($E$5-$E$4*H90)</x:f>
        <x:v>0.5572877347809234</x:v>
      </x:c>
      <x:c r="L90" s="2"/>
      <x:c r="M90" s="2"/>
      <x:c r="N90" s="2"/>
      <x:c r="O90" s="2"/>
    </x:row>
    <x:row r="91" ht="42" customHeight="1">
      <x:c r="A91" s="17" t="str">
        <x:v>Real inference can be limited by count scatter, background drift, timing, dead time and changing geometry or efficiency.</x:v>
      </x:c>
      <x:c r="B91" s="17"/>
      <x:c r="C91" s="17"/>
      <x:c r="D91" s="17"/>
      <x:c r="E91" s="17"/>
      <x:c r="F91" s="17"/>
      <x:c r="G91" s="2"/>
      <x:c r="H91" s="20" t="n">
        <x:f>A66</x:f>
        <x:v>880</x:v>
      </x:c>
      <x:c r="I91" s="20"/>
      <x:c r="J91" s="20" t="n">
        <x:f>$B$4*EXP(-$B$6*H91)</x:f>
        <x:v>0.4960628287400626</x:v>
      </x:c>
      <x:c r="K91" s="20" t="n">
        <x:f>$B$4*EXP($E$5-$E$4*H91)</x:f>
        <x:v>0.4965039137632462</x:v>
      </x:c>
      <x:c r="L91" s="2"/>
      <x:c r="M91" s="2"/>
      <x:c r="N91" s="2"/>
      <x:c r="O91" s="2"/>
    </x:row>
    <x:row r="92" ht="42" customHeight="1">
      <x:c r="A92" s="17" t="str">
        <x:v>Multiple radionuclides can spoil a single-exponential model. Preserve exclusions and their physical reasons.</x:v>
      </x:c>
      <x:c r="B92" s="17"/>
      <x:c r="C92" s="17"/>
      <x:c r="D92" s="17"/>
      <x:c r="E92" s="17"/>
      <x:c r="F92" s="17"/>
      <x:c r="G92" s="2"/>
      <x:c r="H92" s="20" t="n">
        <x:f>A67</x:f>
        <x:v>900</x:v>
      </x:c>
      <x:c r="I92" s="20"/>
      <x:c r="J92" s="20" t="n">
        <x:f>$B$4*EXP(-$B$6*H92)</x:f>
        <x:v>0.44194173824159233</x:v>
      </x:c>
      <x:c r="K92" s="20" t="n">
        <x:f>$B$4*EXP($E$5-$E$4*H92)</x:f>
        <x:v>0.4423498329442509</x:v>
      </x:c>
      <x:c r="L92" s="2"/>
      <x:c r="M92" s="2"/>
      <x:c r="N92" s="2"/>
      <x:c r="O92" s="2"/>
    </x:row>
    <x:row r="93" ht="42" customHeight="1">
      <x:c r="A93" s="17" t="str">
        <x:v>Constructed model agreement is not experimental verification. Choose a justified fit range for actual records.</x:v>
      </x:c>
      <x:c r="B93" s="17"/>
      <x:c r="C93" s="17"/>
      <x:c r="D93" s="17"/>
      <x:c r="E93" s="17"/>
      <x:c r="F93" s="17"/>
      <x:c r="G93" s="2"/>
      <x:c r="H93" s="20" t="n">
        <x:f>A68</x:f>
        <x:v>920</x:v>
      </x:c>
      <x:c r="I93" s="20"/>
      <x:c r="J93" s="20" t="n">
        <x:f>$B$4*EXP(-$B$6*H93)</x:f>
        <x:v>0.3937253280921482</x:v>
      </x:c>
      <x:c r="K93" s="20" t="n">
        <x:f>$B$4*EXP($E$5-$E$4*H93)</x:f>
        <x:v>0.3941023812334167</x:v>
      </x:c>
      <x:c r="L93" s="2"/>
      <x:c r="M93" s="2"/>
      <x:c r="N93" s="2"/>
      <x:c r="O93" s="2"/>
    </x:row>
    <x:row r="94" ht="42" customHeight="1">
      <x:c r="A94" s="17" t="str">
        <x:v>The chart helper ranges are visible to the right. They contain references and formulas, not a second raw dataset.</x:v>
      </x:c>
      <x:c r="B94" s="17"/>
      <x:c r="C94" s="17"/>
      <x:c r="D94" s="17"/>
      <x:c r="E94" s="17"/>
      <x:c r="F94" s="17"/>
      <x:c r="G94" s="2"/>
      <x:c r="H94" s="20" t="n">
        <x:f>A69</x:f>
        <x:v>940</x:v>
      </x:c>
      <x:c r="I94" s="20"/>
      <x:c r="J94" s="20" t="n">
        <x:f>$B$4*EXP(-$B$6*H94)</x:f>
        <x:v>0.3507693900966792</x:v>
      </x:c>
      <x:c r="K94" s="20" t="n">
        <x:f>$B$4*EXP($E$5-$E$4*H94)</x:f>
        <x:v>0.35111731784789385</x:v>
      </x:c>
      <x:c r="L94" s="2"/>
      <x:c r="M94" s="2"/>
      <x:c r="N94" s="2"/>
      <x:c r="O94" s="2"/>
    </x:row>
    <x:row r="95" ht="25" customHeight="1">
      <x:c r="A95" s="2"/>
      <x:c r="B95" s="2"/>
      <x:c r="C95" s="2"/>
      <x:c r="D95" s="2"/>
      <x:c r="E95" s="2"/>
      <x:c r="F95" s="2"/>
      <x:c r="G95" s="2"/>
      <x:c r="H95" s="20" t="n">
        <x:f>A70</x:f>
        <x:v>960</x:v>
      </x:c>
      <x:c r="I95" s="20"/>
      <x:c r="J95" s="20" t="n">
        <x:f>$B$4*EXP(-$B$6*H95)</x:f>
        <x:v>0.31250000000000006</x:v>
      </x:c>
      <x:c r="K95" s="20" t="n">
        <x:f>$B$4*EXP($E$5-$E$4*H95)</x:f>
        <x:v>0.3128206698646705</x:v>
      </x:c>
      <x:c r="L95" s="2"/>
      <x:c r="M95" s="2"/>
      <x:c r="N95" s="2"/>
      <x:c r="O95" s="2"/>
    </x:row>
    <x:row r="96" ht="25" customHeight="1">
      <x:c r="A96" s="2"/>
      <x:c r="B96" s="2"/>
      <x:c r="C96" s="2"/>
      <x:c r="D96" s="2"/>
      <x:c r="E96" s="2"/>
      <x:c r="F96" s="2"/>
      <x:c r="G96" s="2"/>
      <x:c r="H96" s="20" t="n">
        <x:f>A71</x:f>
        <x:v>980</x:v>
      </x:c>
      <x:c r="I96" s="20"/>
      <x:c r="J96" s="20" t="n">
        <x:f>$B$4*EXP(-$B$6*H96)</x:f>
        <x:v>0.2784058494188562</x:v>
      </x:c>
      <x:c r="K96" s="20" t="n">
        <x:f>$B$4*EXP($E$5-$E$4*H96)</x:f>
        <x:v>0.27870106804863765</x:v>
      </x:c>
      <x:c r="L96" s="2"/>
      <x:c r="M96" s="2"/>
      <x:c r="N96" s="2"/>
      <x:c r="O96" s="2"/>
    </x:row>
    <x:row r="97" ht="25" customHeight="1">
      <x:c r="A97" s="2"/>
      <x:c r="B97" s="2"/>
      <x:c r="C97" s="2"/>
      <x:c r="D97" s="2"/>
      <x:c r="E97" s="2"/>
      <x:c r="F97" s="2"/>
      <x:c r="G97" s="2"/>
      <x:c r="H97" s="20" t="n">
        <x:f>A72</x:f>
        <x:v>1000</x:v>
      </x:c>
      <x:c r="I97" s="20"/>
      <x:c r="J97" s="20" t="n">
        <x:f>$B$4*EXP(-$B$6*H97)</x:f>
        <x:v>0.2480314143700313</x:v>
      </x:c>
      <x:c r="K97" s="20" t="n">
        <x:f>$B$4*EXP($E$5-$E$4*H97)</x:f>
        <x:v>0.2483029186180506</x:v>
      </x:c>
      <x:c r="L97" s="2"/>
      <x:c r="M97" s="2"/>
      <x:c r="N97" s="2"/>
      <x:c r="O97" s="2"/>
    </x:row>
    <x:row r="98" ht="25" customHeight="1">
      <x:c r="A98" s="2"/>
      <x:c r="B98" s="2"/>
      <x:c r="C98" s="2"/>
      <x:c r="D98" s="2"/>
      <x:c r="E98" s="2"/>
      <x:c r="F98" s="2"/>
      <x:c r="G98" s="2"/>
      <x:c r="H98" s="20" t="n">
        <x:f>A73</x:f>
        <x:v>1020</x:v>
      </x:c>
      <x:c r="I98" s="20"/>
      <x:c r="J98" s="20" t="n">
        <x:f>$B$4*EXP(-$B$6*H98)</x:f>
        <x:v>0.22097086912079617</x:v>
      </x:c>
      <x:c r="K98" s="20" t="n">
        <x:f>$B$4*EXP($E$5-$E$4*H98)</x:f>
        <x:v>0.2212203197710126</x:v>
      </x:c>
      <x:c r="L98" s="2"/>
      <x:c r="M98" s="2"/>
      <x:c r="N98" s="2"/>
      <x:c r="O98" s="2"/>
    </x:row>
    <x:row r="99" ht="25" customHeight="1">
      <x:c r="A99" s="2"/>
      <x:c r="B99" s="2"/>
      <x:c r="C99" s="2"/>
      <x:c r="D99" s="2"/>
      <x:c r="E99" s="2"/>
      <x:c r="F99" s="2"/>
      <x:c r="G99" s="2"/>
      <x:c r="H99" s="20" t="n">
        <x:f>A74</x:f>
        <x:v>1040</x:v>
      </x:c>
      <x:c r="I99" s="20"/>
      <x:c r="J99" s="20" t="n">
        <x:f>$B$4*EXP(-$B$6*H99)</x:f>
        <x:v>0.19686266404607408</x:v>
      </x:c>
      <x:c r="K99" s="20" t="n">
        <x:f>$B$4*EXP($E$5-$E$4*H99)</x:f>
        <x:v>0.197091641741304</x:v>
      </x:c>
      <x:c r="L99" s="2"/>
      <x:c r="M99" s="2"/>
      <x:c r="N99" s="2"/>
      <x:c r="O99" s="2"/>
    </x:row>
    <x:row r="100" ht="25" customHeight="1">
      <x:c r="A100" s="2"/>
      <x:c r="B100" s="2"/>
      <x:c r="C100" s="2"/>
      <x:c r="D100" s="2"/>
      <x:c r="E100" s="2"/>
      <x:c r="F100" s="2"/>
      <x:c r="G100" s="2"/>
      <x:c r="H100" s="20" t="n">
        <x:f>A75</x:f>
        <x:v>1060</x:v>
      </x:c>
      <x:c r="I100" s="20"/>
      <x:c r="J100" s="20" t="n">
        <x:f>$B$4*EXP(-$B$6*H100)</x:f>
        <x:v>0.1753846950483396</x:v>
      </x:c>
      <x:c r="K100" s="20" t="n">
        <x:f>$B$4*EXP($E$5-$E$4*H100)</x:f>
        <x:v>0.17559469801188013</x:v>
      </x:c>
      <x:c r="L100" s="2"/>
      <x:c r="M100" s="2"/>
      <x:c r="N100" s="2"/>
      <x:c r="O100" s="2"/>
    </x:row>
    <x:row r="101" ht="25" customHeight="1">
      <x:c r="A101" s="2"/>
      <x:c r="B101" s="2"/>
      <x:c r="C101" s="2"/>
      <x:c r="D101" s="2"/>
      <x:c r="E101" s="2"/>
      <x:c r="F101" s="2"/>
      <x:c r="G101" s="2"/>
      <x:c r="H101" s="20" t="n">
        <x:f>A76</x:f>
        <x:v>1080</x:v>
      </x:c>
      <x:c r="I101" s="20"/>
      <x:c r="J101" s="20" t="n">
        <x:f>$B$4*EXP(-$B$6*H101)</x:f>
        <x:v>0.15625</x:v>
      </x:c>
      <x:c r="K101" s="20" t="n">
        <x:f>$B$4*EXP($E$5-$E$4*H101)</x:f>
        <x:v>0.1564424432079899</x:v>
      </x:c>
      <x:c r="L101" s="2"/>
      <x:c r="M101" s="2"/>
      <x:c r="N101" s="2"/>
      <x:c r="O101" s="2"/>
    </x:row>
    <x:row r="102" ht="25" customHeight="1">
      <x:c r="A102" s="2"/>
      <x:c r="B102" s="2"/>
      <x:c r="C102" s="2"/>
      <x:c r="D102" s="2"/>
      <x:c r="E102" s="2"/>
      <x:c r="F102" s="2"/>
      <x:c r="G102" s="2"/>
      <x:c r="H102" s="20" t="n">
        <x:f>A77</x:f>
        <x:v>1100</x:v>
      </x:c>
      <x:c r="I102" s="20"/>
      <x:c r="J102" s="20" t="n">
        <x:f>$B$4*EXP(-$B$6*H102)</x:f>
        <x:v>0.1392029247094281</x:v>
      </x:c>
      <x:c r="K102" s="20" t="n">
        <x:f>$B$4*EXP($E$5-$E$4*H102)</x:f>
        <x:v>0.13937914022454856</x:v>
      </x:c>
      <x:c r="L102" s="2"/>
      <x:c r="M102" s="2"/>
      <x:c r="N102" s="2"/>
      <x:c r="O102" s="2"/>
    </x:row>
    <x:row r="103" ht="25" customHeight="1">
      <x:c r="A103" s="2"/>
      <x:c r="B103" s="2"/>
      <x:c r="C103" s="2"/>
      <x:c r="D103" s="2"/>
      <x:c r="E103" s="2"/>
      <x:c r="F103" s="2"/>
      <x:c r="G103" s="2"/>
      <x:c r="H103" s="20" t="n">
        <x:f>A78</x:f>
        <x:v>1120</x:v>
      </x:c>
      <x:c r="I103" s="20"/>
      <x:c r="J103" s="20" t="n">
        <x:f>$B$4*EXP(-$B$6*H103)</x:f>
        <x:v>0.12401570718501563</x:v>
      </x:c>
      <x:c r="K103" s="20" t="n">
        <x:f>$B$4*EXP($E$5-$E$4*H103)</x:f>
        <x:v>0.12417694540801065</x:v>
      </x:c>
      <x:c r="L103" s="2"/>
      <x:c r="M103" s="2"/>
      <x:c r="N103" s="2"/>
      <x:c r="O103" s="2"/>
    </x:row>
    <x:row r="104" ht="25" customHeight="1">
      <x:c r="A104" s="2"/>
      <x:c r="B104" s="2"/>
      <x:c r="C104" s="2"/>
      <x:c r="D104" s="2"/>
      <x:c r="E104" s="2"/>
      <x:c r="F104" s="2"/>
      <x:c r="G104" s="2"/>
      <x:c r="H104" s="20" t="n">
        <x:f>A79</x:f>
        <x:v>1140</x:v>
      </x:c>
      <x:c r="I104" s="20"/>
      <x:c r="J104" s="20" t="n">
        <x:f>$B$4*EXP(-$B$6*H104)</x:f>
        <x:v>0.11048543456039805</x:v>
      </x:c>
      <x:c r="K104" s="20" t="n">
        <x:f>$B$4*EXP($E$5-$E$4*H104)</x:f>
        <x:v>0.11063286619519705</x:v>
      </x:c>
      <x:c r="L104" s="2"/>
      <x:c r="M104" s="2"/>
      <x:c r="N104" s="2"/>
      <x:c r="O104" s="2"/>
    </x:row>
    <x:row r="105" ht="25" customHeight="1">
      <x:c r="A105" s="2"/>
      <x:c r="B105" s="2"/>
      <x:c r="C105" s="2"/>
      <x:c r="D105" s="2"/>
      <x:c r="E105" s="2"/>
      <x:c r="F105" s="2"/>
      <x:c r="G105" s="2"/>
      <x:c r="H105" s="20" t="n">
        <x:f>A80</x:f>
        <x:v>1160</x:v>
      </x:c>
      <x:c r="I105" s="20"/>
      <x:c r="J105" s="20" t="n">
        <x:f>$B$4*EXP(-$B$6*H105)</x:f>
        <x:v>0.09843133202303703</x:v>
      </x:c>
      <x:c r="K105" s="20" t="n">
        <x:f>$B$4*EXP($E$5-$E$4*H105)</x:f>
        <x:v>0.09856605058490006</x:v>
      </x:c>
      <x:c r="L105" s="2"/>
      <x:c r="M105" s="2"/>
      <x:c r="N105" s="2"/>
      <x:c r="O105" s="2"/>
    </x:row>
    <x:row r="106" ht="25" customHeight="1">
      <x:c r="A106" s="2"/>
      <x:c r="B106" s="2"/>
      <x:c r="C106" s="2"/>
      <x:c r="D106" s="2"/>
      <x:c r="E106" s="2"/>
      <x:c r="F106" s="2"/>
      <x:c r="G106" s="2"/>
      <x:c r="H106" s="20" t="n">
        <x:f>A81</x:f>
        <x:v>1180</x:v>
      </x:c>
      <x:c r="I106" s="20"/>
      <x:c r="J106" s="20" t="n">
        <x:f>$B$4*EXP(-$B$6*H106)</x:f>
        <x:v>0.08769234752416978</x:v>
      </x:c>
      <x:c r="K106" s="20" t="n">
        <x:f>$B$4*EXP($E$5-$E$4*H106)</x:f>
        <x:v>0.08781537224900036</x:v>
      </x:c>
      <x:c r="L106" s="2"/>
      <x:c r="M106" s="2"/>
      <x:c r="N106" s="2"/>
      <x:c r="O106" s="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0" t="n">
        <x:f>A82</x:f>
        <x:v>1200</x:v>
      </x:c>
      <x:c r="I107" s="20"/>
      <x:c r="J107" s="20" t="n">
        <x:f>$B$4*EXP(-$B$6*H107)</x:f>
        <x:v>0.07812500000000007</x:v>
      </x:c>
      <x:c r="K107" s="20" t="n">
        <x:f>$B$4*EXP($E$5-$E$4*H107)</x:f>
        <x:v>0.07823727903745284</x:v>
      </x:c>
      <x:c r="L107" s="2"/>
      <x:c r="M107" s="2"/>
      <x:c r="N107" s="2"/>
      <x:c r="O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0" t="n">
        <x:f>B11</x:f>
        <x:v>2</x:v>
      </x:c>
      <x:c r="I108" s="20" t="n">
        <x:f>C11</x:f>
        <x:v>79</x:v>
      </x:c>
      <x:c r="J108" s="20"/>
      <x:c r="K108" s="20"/>
      <x:c r="L108" s="2"/>
      <x:c r="M108" s="2"/>
      <x:c r="N108" s="2"/>
      <x:c r="O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0" t="n">
        <x:f>B12</x:f>
        <x:v>120</x:v>
      </x:c>
      <x:c r="I109" s="20" t="n">
        <x:f>C12</x:f>
        <x:v>40</x:v>
      </x:c>
      <x:c r="J109" s="20"/>
      <x:c r="K109" s="20"/>
      <x:c r="L109" s="2"/>
      <x:c r="M109" s="2"/>
      <x:c r="N109" s="2"/>
      <x:c r="O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0" t="n">
        <x:f>B13</x:f>
        <x:v>240</x:v>
      </x:c>
      <x:c r="I110" s="20" t="n">
        <x:f>C13</x:f>
        <x:v>20</x:v>
      </x:c>
      <x:c r="J110" s="20"/>
      <x:c r="K110" s="20"/>
      <x:c r="L110" s="2"/>
      <x:c r="M110" s="2"/>
      <x:c r="N110" s="2"/>
      <x:c r="O110" s="2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0" t="n">
        <x:f>B14</x:f>
        <x:v>360</x:v>
      </x:c>
      <x:c r="I111" s="20" t="n">
        <x:f>C14</x:f>
        <x:v>10</x:v>
      </x:c>
      <x:c r="J111" s="20"/>
      <x:c r="K111" s="20"/>
      <x:c r="L111" s="2"/>
      <x:c r="M111" s="2"/>
      <x:c r="N111" s="2"/>
      <x:c r="O111" s="2"/>
    </x:row>
    <x:row r="112" ht="25" customHeight="1">
      <x:c r="A112" s="2"/>
      <x:c r="B112" s="2"/>
      <x:c r="C112" s="2"/>
      <x:c r="D112" s="2"/>
      <x:c r="E112" s="2"/>
      <x:c r="F112" s="2"/>
      <x:c r="G112" s="2"/>
      <x:c r="H112" s="20" t="n">
        <x:f>B15</x:f>
        <x:v>480</x:v>
      </x:c>
      <x:c r="I112" s="20" t="n">
        <x:f>C15</x:f>
        <x:v>5</x:v>
      </x:c>
      <x:c r="J112" s="20"/>
      <x:c r="K112" s="20"/>
      <x:c r="L112" s="2"/>
      <x:c r="M112" s="2"/>
      <x:c r="N112" s="2"/>
      <x:c r="O112" s="2"/>
    </x:row>
    <x:row r="113" ht="25" customHeight="1">
      <x:c r="A113" s="2"/>
      <x:c r="B113" s="2"/>
      <x:c r="C113" s="2"/>
      <x:c r="D113" s="2"/>
      <x:c r="E113" s="2"/>
      <x:c r="F113" s="2"/>
      <x:c r="G113" s="2"/>
      <x:c r="H113" s="20" t="n">
        <x:f>B16</x:f>
        <x:v>960</x:v>
      </x:c>
      <x:c r="I113" s="20" t="n">
        <x:f>C16</x:f>
        <x:v>-0.10000000000000009</x:v>
      </x:c>
      <x:c r="J113" s="20"/>
      <x:c r="K113" s="20"/>
      <x:c r="L113" s="2"/>
      <x:c r="M113" s="2"/>
      <x:c r="N113" s="2"/>
      <x:c r="O113" s="2"/>
    </x:row>
    <x:row r="114" ht="25" customHeight="1">
      <x:c r="A114" s="2"/>
      <x:c r="B114" s="2"/>
      <x:c r="C114" s="2"/>
      <x:c r="D114" s="2"/>
      <x:c r="E114" s="2"/>
      <x:c r="F114" s="2"/>
      <x:c r="G114" s="2"/>
      <x:c r="H114" s="20" t="n">
        <x:f>B17</x:f>
        <x:v>1200</x:v>
      </x:c>
      <x:c r="I114" s="20" t="n">
        <x:f>C17</x:f>
        <x:v>0</x:v>
      </x:c>
      <x:c r="J114" s="20"/>
      <x:c r="K114" s="20"/>
      <x:c r="L114" s="2"/>
      <x:c r="M114" s="2"/>
      <x:c r="N114" s="2"/>
      <x:c r="O114" s="2"/>
    </x:row>
    <x:row r="115" ht="2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 ht="2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 ht="2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 ht="2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 ht="2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 ht="48" customHeight="1">
      <x:c r="A120" s="2"/>
      <x:c r="B120" s="2"/>
      <x:c r="C120" s="2"/>
      <x:c r="D120" s="2"/>
      <x:c r="E120" s="2"/>
      <x:c r="F120" s="2"/>
      <x:c r="G120" s="2"/>
      <x:c r="H120" s="9" t="str">
        <x:v>Time / s</x:v>
      </x:c>
      <x:c r="I120" s="9" t="str">
        <x:v>Constructed positive log ratios</x:v>
      </x:c>
      <x:c r="J120" s="9" t="str">
        <x:v>Free-intercept fitted line</x:v>
      </x:c>
      <x:c r="K120" s="2"/>
      <x:c r="L120" s="2"/>
      <x:c r="M120" s="2"/>
      <x:c r="N120" s="2"/>
      <x:c r="O120" s="2"/>
    </x:row>
    <x:row r="121" ht="25" customHeight="1">
      <x:c r="A121" s="2"/>
      <x:c r="B121" s="2"/>
      <x:c r="C121" s="2"/>
      <x:c r="D121" s="2"/>
      <x:c r="E121" s="2"/>
      <x:c r="F121" s="2"/>
      <x:c r="G121" s="2"/>
      <x:c r="H121" s="20" t="n">
        <x:f>B11</x:f>
        <x:v>2</x:v>
      </x:c>
      <x:c r="I121" s="20" t="n">
        <x:f>E11</x:f>
        <x:v>-0.012578782206860073</x:v>
      </x:c>
      <x:c r="J121" s="20" t="n">
        <x:f>$E$5-$E$4*H121</x:f>
        <x:v>-0.012165504527266996</x:v>
      </x:c>
      <x:c r="K121" s="2"/>
      <x:c r="L121" s="2"/>
      <x:c r="M121" s="2"/>
      <x:c r="N121" s="2"/>
      <x:c r="O121" s="2"/>
    </x:row>
    <x:row r="122" ht="25" customHeight="1">
      <x:c r="A122" s="2"/>
      <x:c r="B122" s="2"/>
      <x:c r="C122" s="2"/>
      <x:c r="D122" s="2"/>
      <x:c r="E122" s="2"/>
      <x:c r="F122" s="2"/>
      <x:c r="G122" s="2"/>
      <x:c r="H122" s="20" t="n">
        <x:f>B12</x:f>
        <x:v>120</x:v>
      </x:c>
      <x:c r="I122" s="20" t="n">
        <x:f>E12</x:f>
        <x:v>-0.6931471805599453</x:v>
      </x:c>
      <x:c r="J122" s="20" t="n">
        <x:f>$E$5-$E$4*H122</x:f>
        <x:v>-0.6935583918511407</x:v>
      </x:c>
      <x:c r="K122" s="2"/>
      <x:c r="L122" s="2"/>
      <x:c r="M122" s="2"/>
      <x:c r="N122" s="2"/>
      <x:c r="O122" s="2"/>
    </x:row>
    <x:row r="123" ht="25" customHeight="1">
      <x:c r="A123" s="2"/>
      <x:c r="B123" s="2"/>
      <x:c r="C123" s="2"/>
      <x:c r="D123" s="2"/>
      <x:c r="E123" s="2"/>
      <x:c r="F123" s="2"/>
      <x:c r="G123" s="2"/>
      <x:c r="H123" s="20" t="n">
        <x:f>B13</x:f>
        <x:v>240</x:v>
      </x:c>
      <x:c r="I123" s="20" t="n">
        <x:f>E13</x:f>
        <x:v>-1.3862943611198906</x:v>
      </x:c>
      <x:c r="J123" s="20" t="n">
        <x:f>$E$5-$E$4*H123</x:f>
        <x:v>-1.3865003111635545</x:v>
      </x:c>
      <x:c r="K123" s="2"/>
      <x:c r="L123" s="2"/>
      <x:c r="M123" s="2"/>
      <x:c r="N123" s="2"/>
      <x:c r="O123" s="2"/>
    </x:row>
    <x:row r="124" ht="25" customHeight="1">
      <x:c r="A124" s="2"/>
      <x:c r="B124" s="2"/>
      <x:c r="C124" s="2"/>
      <x:c r="D124" s="2"/>
      <x:c r="E124" s="2"/>
      <x:c r="F124" s="2"/>
      <x:c r="G124" s="2"/>
      <x:c r="H124" s="20" t="n">
        <x:f>B14</x:f>
        <x:v>360</x:v>
      </x:c>
      <x:c r="I124" s="20" t="n">
        <x:f>E14</x:f>
        <x:v>-2.0794415416798357</x:v>
      </x:c>
      <x:c r="J124" s="20" t="n">
        <x:f>$E$5-$E$4*H124</x:f>
        <x:v>-2.0794422304759683</x:v>
      </x:c>
      <x:c r="K124" s="2"/>
      <x:c r="L124" s="2"/>
      <x:c r="M124" s="2"/>
      <x:c r="N124" s="2"/>
      <x:c r="O124" s="2"/>
    </x:row>
    <x:row r="125" ht="25" customHeight="1">
      <x:c r="A125" s="2"/>
      <x:c r="B125" s="2"/>
      <x:c r="C125" s="2"/>
      <x:c r="D125" s="2"/>
      <x:c r="E125" s="2"/>
      <x:c r="F125" s="2"/>
      <x:c r="G125" s="2"/>
      <x:c r="H125" s="20" t="n">
        <x:f>B15</x:f>
        <x:v>480</x:v>
      </x:c>
      <x:c r="I125" s="20" t="n">
        <x:f>E15</x:f>
        <x:v>-2.772588722239781</x:v>
      </x:c>
      <x:c r="J125" s="20" t="n">
        <x:f>$E$5-$E$4*H125</x:f>
        <x:v>-2.7723841497883823</x:v>
      </x:c>
      <x:c r="K125" s="2"/>
      <x:c r="L125" s="2"/>
      <x:c r="M125" s="2"/>
      <x:c r="N125" s="2"/>
      <x:c r="O125" s="2"/>
    </x:row>
    <x:row r="126" ht="2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 ht="2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 ht="2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 ht="2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 ht="2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 ht="2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 ht="2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 ht="2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 ht="2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 ht="2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 ht="2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 ht="2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 ht="2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 ht="2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 ht="2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</x:sheetData>
  <x:mergeCells>
    <x:mergeCell ref="H43:O43"/>
    <x:mergeCell ref="A85:F85"/>
    <x:mergeCell ref="A86:F86"/>
    <x:mergeCell ref="A87:F87"/>
    <x:mergeCell ref="A88:F88"/>
    <x:mergeCell ref="A89:F89"/>
    <x:mergeCell ref="A90:F90"/>
    <x:mergeCell ref="A91:F91"/>
    <x:mergeCell ref="A92:F92"/>
    <x:mergeCell ref="A93:F93"/>
    <x:mergeCell ref="A94:F94"/>
  </x:mergeCells>
  <x:pageMargins left="0.7" right="0.7" top="0.75" bottom="0.75" header="0.3" footer="0.3"/>
  <x:drawing xmlns:r="http://schemas.openxmlformats.org/officeDocument/2006/relationships" r:id="R652c594d1d554669"/>
</x:worksheet>
</file>